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brittanysmith/Desktop/"/>
    </mc:Choice>
  </mc:AlternateContent>
  <xr:revisionPtr revIDLastSave="0" documentId="8_{BAFBF82B-E870-7646-A05C-D9EA7B1E9F12}" xr6:coauthVersionLast="47" xr6:coauthVersionMax="47" xr10:uidLastSave="{00000000-0000-0000-0000-000000000000}"/>
  <bookViews>
    <workbookView xWindow="0" yWindow="740" windowWidth="28800" windowHeight="16980" tabRatio="680" xr2:uid="{00000000-000D-0000-FFFF-FFFF00000000}"/>
  </bookViews>
  <sheets>
    <sheet name="2023 BBS" sheetId="39" r:id="rId1"/>
    <sheet name="TT Guide" sheetId="37" state="hidden" r:id="rId2"/>
    <sheet name="TT Results" sheetId="23" state="hidden" r:id="rId3"/>
    <sheet name="TT" sheetId="3" state="hidden" r:id="rId4"/>
  </sheets>
  <definedNames>
    <definedName name="CompTimes">TT!$B$4:$O$104</definedName>
    <definedName name="_xlnm.Print_Titles" localSheetId="0">'2023 BBS'!$1:$5</definedName>
    <definedName name="Regularity">TT!$B$124:$AG$134</definedName>
    <definedName name="Times">#REF!</definedName>
    <definedName name="TimesComp">TT!$A$5:$AG$104</definedName>
    <definedName name="TimesReg">TT!$A$138:$AG$147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39" l="1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41" i="39"/>
  <c r="V39" i="39"/>
  <c r="V40" i="39"/>
  <c r="V42" i="39"/>
  <c r="W42" i="39" s="1"/>
  <c r="V43" i="39"/>
  <c r="W43" i="39" s="1"/>
  <c r="V44" i="39"/>
  <c r="V45" i="39"/>
  <c r="V46" i="39"/>
  <c r="V6" i="39"/>
  <c r="W46" i="39" l="1"/>
  <c r="W38" i="39"/>
  <c r="W44" i="39"/>
  <c r="W39" i="39"/>
  <c r="W45" i="39"/>
  <c r="X43" i="39"/>
  <c r="X40" i="39"/>
  <c r="W40" i="39"/>
  <c r="X44" i="39"/>
  <c r="X39" i="39"/>
  <c r="X45" i="39"/>
  <c r="X41" i="39"/>
  <c r="W41" i="39"/>
  <c r="X46" i="39"/>
  <c r="X42" i="39"/>
  <c r="X38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X36" i="39"/>
  <c r="X37" i="39"/>
  <c r="X7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29" i="39"/>
  <c r="W30" i="39"/>
  <c r="W31" i="39"/>
  <c r="W32" i="39"/>
  <c r="W33" i="39"/>
  <c r="W34" i="39"/>
  <c r="W35" i="39"/>
  <c r="W36" i="39"/>
  <c r="W37" i="39"/>
  <c r="W7" i="39"/>
  <c r="E18" i="37"/>
  <c r="E17" i="37"/>
  <c r="E16" i="37"/>
  <c r="E15" i="37"/>
  <c r="E14" i="37"/>
  <c r="E13" i="37"/>
  <c r="E12" i="37"/>
  <c r="E11" i="37"/>
  <c r="E10" i="37"/>
  <c r="E9" i="37"/>
  <c r="E8" i="37"/>
  <c r="E7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F118" i="3"/>
  <c r="G118" i="3"/>
  <c r="H118" i="3"/>
  <c r="I118" i="3"/>
  <c r="J118" i="3"/>
  <c r="K118" i="3"/>
  <c r="K119" i="3" s="1"/>
  <c r="L118" i="3"/>
  <c r="L119" i="3" s="1"/>
  <c r="M118" i="3"/>
  <c r="M119" i="3" s="1"/>
  <c r="N118" i="3"/>
  <c r="O118" i="3"/>
  <c r="P118" i="3"/>
  <c r="E118" i="3"/>
  <c r="J126" i="3"/>
  <c r="I126" i="3"/>
  <c r="H126" i="3"/>
  <c r="G126" i="3"/>
  <c r="F126" i="3"/>
  <c r="E126" i="3"/>
  <c r="F119" i="3"/>
  <c r="G119" i="3"/>
  <c r="H119" i="3"/>
  <c r="I119" i="3"/>
  <c r="J119" i="3"/>
  <c r="N119" i="3"/>
  <c r="O119" i="3"/>
  <c r="P119" i="3"/>
  <c r="E19" i="23" l="1"/>
  <c r="B139" i="3" l="1"/>
  <c r="C139" i="3"/>
  <c r="Q117" i="3" l="1"/>
  <c r="R117" i="3"/>
  <c r="S117" i="3"/>
  <c r="A20" i="3" l="1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5" i="3"/>
  <c r="W105" i="3"/>
  <c r="V105" i="3"/>
  <c r="U139" i="3"/>
  <c r="U117" i="3"/>
  <c r="U118" i="3"/>
  <c r="U105" i="3"/>
  <c r="AJ126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D141" i="3"/>
  <c r="D142" i="3"/>
  <c r="D143" i="3"/>
  <c r="D144" i="3"/>
  <c r="D145" i="3"/>
  <c r="D146" i="3"/>
  <c r="D147" i="3"/>
  <c r="T117" i="3"/>
  <c r="Q118" i="3"/>
  <c r="Q119" i="3" s="1"/>
  <c r="R118" i="3"/>
  <c r="S118" i="3"/>
  <c r="T118" i="3"/>
  <c r="D118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B47" i="3"/>
  <c r="A48" i="3"/>
  <c r="A49" i="3"/>
  <c r="A50" i="3"/>
  <c r="A51" i="3"/>
  <c r="B51" i="3" s="1"/>
  <c r="A52" i="3"/>
  <c r="B52" i="3" s="1"/>
  <c r="A53" i="3"/>
  <c r="A54" i="3"/>
  <c r="A55" i="3"/>
  <c r="B55" i="3" s="1"/>
  <c r="A56" i="3"/>
  <c r="B56" i="3" s="1"/>
  <c r="A57" i="3"/>
  <c r="B57" i="3" s="1"/>
  <c r="A58" i="3"/>
  <c r="B58" i="3" s="1"/>
  <c r="A59" i="3"/>
  <c r="B59" i="3" s="1"/>
  <c r="A60" i="3"/>
  <c r="B60" i="3" s="1"/>
  <c r="A61" i="3"/>
  <c r="B61" i="3" s="1"/>
  <c r="A62" i="3"/>
  <c r="B62" i="3" s="1"/>
  <c r="A63" i="3"/>
  <c r="B63" i="3" s="1"/>
  <c r="A64" i="3"/>
  <c r="B64" i="3" s="1"/>
  <c r="A65" i="3"/>
  <c r="B65" i="3" s="1"/>
  <c r="A66" i="3"/>
  <c r="B66" i="3" s="1"/>
  <c r="A67" i="3"/>
  <c r="B67" i="3" s="1"/>
  <c r="A68" i="3"/>
  <c r="B68" i="3" s="1"/>
  <c r="A69" i="3"/>
  <c r="B69" i="3" s="1"/>
  <c r="A70" i="3"/>
  <c r="B70" i="3" s="1"/>
  <c r="A71" i="3"/>
  <c r="B71" i="3" s="1"/>
  <c r="A72" i="3"/>
  <c r="B72" i="3" s="1"/>
  <c r="A73" i="3"/>
  <c r="B73" i="3" s="1"/>
  <c r="A74" i="3"/>
  <c r="B74" i="3" s="1"/>
  <c r="A75" i="3"/>
  <c r="B75" i="3" s="1"/>
  <c r="A76" i="3"/>
  <c r="B76" i="3" s="1"/>
  <c r="A77" i="3"/>
  <c r="B77" i="3" s="1"/>
  <c r="A78" i="3"/>
  <c r="B78" i="3" s="1"/>
  <c r="A79" i="3"/>
  <c r="B79" i="3" s="1"/>
  <c r="A80" i="3"/>
  <c r="B80" i="3" s="1"/>
  <c r="A81" i="3"/>
  <c r="B81" i="3" s="1"/>
  <c r="A82" i="3"/>
  <c r="B82" i="3" s="1"/>
  <c r="A83" i="3"/>
  <c r="B83" i="3" s="1"/>
  <c r="A84" i="3"/>
  <c r="B84" i="3" s="1"/>
  <c r="A85" i="3"/>
  <c r="B85" i="3" s="1"/>
  <c r="A86" i="3"/>
  <c r="B86" i="3" s="1"/>
  <c r="A87" i="3"/>
  <c r="B87" i="3" s="1"/>
  <c r="A88" i="3"/>
  <c r="B88" i="3" s="1"/>
  <c r="A89" i="3"/>
  <c r="B89" i="3" s="1"/>
  <c r="A90" i="3"/>
  <c r="B90" i="3" s="1"/>
  <c r="A91" i="3"/>
  <c r="B91" i="3" s="1"/>
  <c r="A92" i="3"/>
  <c r="B92" i="3" s="1"/>
  <c r="A93" i="3"/>
  <c r="B93" i="3" s="1"/>
  <c r="A94" i="3"/>
  <c r="B94" i="3" s="1"/>
  <c r="A95" i="3"/>
  <c r="B95" i="3" s="1"/>
  <c r="A96" i="3"/>
  <c r="B96" i="3" s="1"/>
  <c r="A97" i="3"/>
  <c r="B97" i="3" s="1"/>
  <c r="A98" i="3"/>
  <c r="B98" i="3" s="1"/>
  <c r="A99" i="3"/>
  <c r="B99" i="3" s="1"/>
  <c r="A100" i="3"/>
  <c r="B100" i="3"/>
  <c r="A101" i="3"/>
  <c r="B101" i="3" s="1"/>
  <c r="A102" i="3"/>
  <c r="B102" i="3" s="1"/>
  <c r="A103" i="3"/>
  <c r="B103" i="3" s="1"/>
  <c r="A104" i="3"/>
  <c r="B104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1" i="3"/>
  <c r="A22" i="3"/>
  <c r="A23" i="3"/>
  <c r="A24" i="3"/>
  <c r="A25" i="3"/>
  <c r="A26" i="3"/>
  <c r="A27" i="3"/>
  <c r="S139" i="3"/>
  <c r="T139" i="3"/>
  <c r="A5" i="3"/>
  <c r="B128" i="3"/>
  <c r="B141" i="3" s="1"/>
  <c r="B129" i="3"/>
  <c r="B142" i="3" s="1"/>
  <c r="B130" i="3"/>
  <c r="B143" i="3" s="1"/>
  <c r="B131" i="3"/>
  <c r="B144" i="3" s="1"/>
  <c r="B132" i="3"/>
  <c r="B145" i="3" s="1"/>
  <c r="B133" i="3"/>
  <c r="B146" i="3" s="1"/>
  <c r="B134" i="3"/>
  <c r="B147" i="3" s="1"/>
  <c r="A139" i="3"/>
  <c r="A128" i="3"/>
  <c r="A141" i="3" s="1"/>
  <c r="A129" i="3"/>
  <c r="A142" i="3" s="1"/>
  <c r="A130" i="3"/>
  <c r="A143" i="3" s="1"/>
  <c r="A131" i="3"/>
  <c r="A144" i="3" s="1"/>
  <c r="A132" i="3"/>
  <c r="A145" i="3" s="1"/>
  <c r="A133" i="3"/>
  <c r="A146" i="3" s="1"/>
  <c r="A134" i="3"/>
  <c r="A147" i="3" s="1"/>
  <c r="D105" i="3"/>
  <c r="H105" i="3"/>
  <c r="J105" i="3"/>
  <c r="L105" i="3"/>
  <c r="N105" i="3"/>
  <c r="P105" i="3"/>
  <c r="R105" i="3"/>
  <c r="T105" i="3"/>
  <c r="F105" i="3"/>
  <c r="G105" i="3"/>
  <c r="I105" i="3"/>
  <c r="K105" i="3"/>
  <c r="M105" i="3"/>
  <c r="O105" i="3"/>
  <c r="Q105" i="3"/>
  <c r="S105" i="3"/>
  <c r="E105" i="3"/>
  <c r="B43" i="3" l="1"/>
  <c r="B48" i="3"/>
  <c r="B46" i="3"/>
  <c r="B54" i="3"/>
  <c r="B50" i="3"/>
  <c r="B45" i="3"/>
  <c r="B53" i="3"/>
  <c r="B49" i="3"/>
  <c r="B44" i="3"/>
  <c r="B42" i="3"/>
  <c r="K120" i="3"/>
  <c r="K121" i="3" s="1"/>
  <c r="B41" i="3"/>
  <c r="B38" i="3"/>
  <c r="B40" i="3"/>
  <c r="B39" i="3"/>
  <c r="B37" i="3"/>
  <c r="B36" i="3"/>
  <c r="B35" i="3"/>
  <c r="B34" i="3"/>
  <c r="B33" i="3"/>
  <c r="E119" i="3"/>
  <c r="E120" i="3" s="1"/>
  <c r="E121" i="3" s="1"/>
  <c r="E139" i="3" s="1"/>
  <c r="F9" i="23" s="1"/>
  <c r="D119" i="3"/>
  <c r="D120" i="3" s="1"/>
  <c r="D121" i="3" s="1"/>
  <c r="D139" i="3" s="1"/>
  <c r="U119" i="3"/>
  <c r="U120" i="3" s="1"/>
  <c r="U121" i="3" s="1"/>
  <c r="S119" i="3"/>
  <c r="AJ143" i="3"/>
  <c r="T119" i="3"/>
  <c r="AJ146" i="3"/>
  <c r="AJ142" i="3"/>
  <c r="AJ145" i="3"/>
  <c r="AJ141" i="3"/>
  <c r="AJ144" i="3"/>
  <c r="H120" i="3"/>
  <c r="H121" i="3" s="1"/>
  <c r="Q120" i="3"/>
  <c r="Q121" i="3" s="1"/>
  <c r="M120" i="3"/>
  <c r="M121" i="3" s="1"/>
  <c r="L120" i="3"/>
  <c r="L121" i="3" s="1"/>
  <c r="E16" i="23" s="1"/>
  <c r="R119" i="3"/>
  <c r="AJ147" i="3"/>
  <c r="B32" i="3"/>
  <c r="B15" i="3"/>
  <c r="B20" i="3"/>
  <c r="B7" i="3"/>
  <c r="B17" i="3"/>
  <c r="B25" i="3"/>
  <c r="B21" i="3"/>
  <c r="B30" i="3"/>
  <c r="B26" i="3"/>
  <c r="B14" i="3"/>
  <c r="B11" i="3"/>
  <c r="B8" i="3"/>
  <c r="B24" i="3"/>
  <c r="B13" i="3"/>
  <c r="B23" i="3"/>
  <c r="B18" i="3"/>
  <c r="B5" i="3"/>
  <c r="B10" i="3"/>
  <c r="B29" i="3"/>
  <c r="B9" i="3"/>
  <c r="B31" i="3"/>
  <c r="B6" i="3"/>
  <c r="B12" i="3"/>
  <c r="B16" i="3"/>
  <c r="B19" i="3"/>
  <c r="B27" i="3"/>
  <c r="B28" i="3"/>
  <c r="B22" i="3"/>
  <c r="E15" i="23" l="1"/>
  <c r="K139" i="3"/>
  <c r="F15" i="23" s="1"/>
  <c r="Q139" i="3"/>
  <c r="J120" i="3"/>
  <c r="J121" i="3" s="1"/>
  <c r="E9" i="23"/>
  <c r="N120" i="3"/>
  <c r="N121" i="3" s="1"/>
  <c r="T120" i="3"/>
  <c r="T121" i="3" s="1"/>
  <c r="S120" i="3"/>
  <c r="S121" i="3" s="1"/>
  <c r="I120" i="3"/>
  <c r="I121" i="3" s="1"/>
  <c r="O120" i="3"/>
  <c r="O121" i="3" s="1"/>
  <c r="O139" i="3" s="1"/>
  <c r="F19" i="23" s="1"/>
  <c r="G120" i="3"/>
  <c r="G121" i="3" s="1"/>
  <c r="E12" i="23"/>
  <c r="H139" i="3"/>
  <c r="F12" i="23" s="1"/>
  <c r="L139" i="3"/>
  <c r="F16" i="23" s="1"/>
  <c r="F120" i="3"/>
  <c r="F121" i="3" s="1"/>
  <c r="R120" i="3"/>
  <c r="R121" i="3" s="1"/>
  <c r="P120" i="3"/>
  <c r="P121" i="3" s="1"/>
  <c r="E17" i="23"/>
  <c r="M139" i="3"/>
  <c r="F17" i="23" s="1"/>
  <c r="R139" i="3" l="1"/>
  <c r="P139" i="3"/>
  <c r="F20" i="23" s="1"/>
  <c r="E20" i="23"/>
  <c r="J139" i="3"/>
  <c r="E14" i="23"/>
  <c r="N139" i="3"/>
  <c r="E18" i="23"/>
  <c r="G139" i="3"/>
  <c r="F11" i="23" s="1"/>
  <c r="E11" i="23"/>
  <c r="I139" i="3"/>
  <c r="F139" i="3"/>
  <c r="F10" i="23" s="1"/>
  <c r="E10" i="23"/>
  <c r="E13" i="23" l="1"/>
  <c r="E21" i="23" s="1"/>
  <c r="F13" i="23"/>
  <c r="F21" i="23" s="1"/>
  <c r="AJ139" i="3"/>
</calcChain>
</file>

<file path=xl/sharedStrings.xml><?xml version="1.0" encoding="utf-8"?>
<sst xmlns="http://schemas.openxmlformats.org/spreadsheetml/2006/main" count="419" uniqueCount="275">
  <si>
    <t>Car No</t>
  </si>
  <si>
    <t>Driver</t>
  </si>
  <si>
    <t>Vehicle</t>
  </si>
  <si>
    <t>Co-Driver</t>
  </si>
  <si>
    <t>SS3</t>
  </si>
  <si>
    <t>SS4</t>
  </si>
  <si>
    <t>SS5</t>
  </si>
  <si>
    <t>SS7</t>
  </si>
  <si>
    <t>SS8</t>
  </si>
  <si>
    <t>SS9</t>
  </si>
  <si>
    <t>SS10</t>
  </si>
  <si>
    <t>SS11</t>
  </si>
  <si>
    <t>SS12</t>
  </si>
  <si>
    <t>SS13</t>
  </si>
  <si>
    <t>Stage</t>
  </si>
  <si>
    <t>SS6</t>
  </si>
  <si>
    <t>Car</t>
  </si>
  <si>
    <t>Distance</t>
  </si>
  <si>
    <t>Total</t>
  </si>
  <si>
    <t>Before entering data, set stage cross check times in row 102</t>
  </si>
  <si>
    <t>Elapsed 1</t>
  </si>
  <si>
    <t>Elapsed 2</t>
  </si>
  <si>
    <t>Elapsed 3</t>
  </si>
  <si>
    <t>Elapsed 4</t>
  </si>
  <si>
    <t>Elapsed 5</t>
  </si>
  <si>
    <t>Elapsed 6</t>
  </si>
  <si>
    <t>Elapsed 7</t>
  </si>
  <si>
    <t>Elapsed 8</t>
  </si>
  <si>
    <t>Elapsed 9</t>
  </si>
  <si>
    <t>Elapsed 10</t>
  </si>
  <si>
    <t>Elapsed 11</t>
  </si>
  <si>
    <t>Elapsed 12</t>
  </si>
  <si>
    <t>Elapsed 13</t>
  </si>
  <si>
    <t>Elapsed 14</t>
  </si>
  <si>
    <t>Elapsed 15</t>
  </si>
  <si>
    <t>Elapsed 16</t>
  </si>
  <si>
    <t>Elapsed 17</t>
  </si>
  <si>
    <t>Elapsed 18</t>
  </si>
  <si>
    <t>Elapsed 19</t>
  </si>
  <si>
    <t>Elapsed 20</t>
  </si>
  <si>
    <t>Total Time</t>
  </si>
  <si>
    <t>Cross Check Times</t>
  </si>
  <si>
    <t>Elapsed times will be checked against these times to look for data errors</t>
  </si>
  <si>
    <t>Colour Codes for Times</t>
  </si>
  <si>
    <t>Data Formatting Error</t>
  </si>
  <si>
    <t>Cross Check Unlikely Time</t>
  </si>
  <si>
    <t>Conditions</t>
  </si>
  <si>
    <t>DRY</t>
  </si>
  <si>
    <t>Dry</t>
  </si>
  <si>
    <t>Target Speed</t>
  </si>
  <si>
    <t>Calculated Target Time</t>
  </si>
  <si>
    <t>Calculated Target Seconds</t>
  </si>
  <si>
    <t>Regularity Times</t>
  </si>
  <si>
    <t>Regularity Penalties</t>
  </si>
  <si>
    <t>Stage 1
Penalty</t>
  </si>
  <si>
    <t>Penalty Seconds 
Stage 2</t>
  </si>
  <si>
    <t>Penalty 
Seconds 
Stage 3</t>
  </si>
  <si>
    <t>Penalty Seconds 
Stage 4</t>
  </si>
  <si>
    <t>Penalty Seconds 
Stage 5</t>
  </si>
  <si>
    <t>Penalty Seconds 
Stage 6</t>
  </si>
  <si>
    <t>Penalty Seconds 
Stage 7</t>
  </si>
  <si>
    <t>Penalty Seconds 
Stage 8</t>
  </si>
  <si>
    <t>Penalty Seconds 
Stage 9</t>
  </si>
  <si>
    <t>Penalty Seconds 
Stage 10</t>
  </si>
  <si>
    <t>Penalty Seconds 
Stage 11</t>
  </si>
  <si>
    <t>Penalty Seconds 
Stage 12</t>
  </si>
  <si>
    <t>Penalty Seconds 
Stage 13</t>
  </si>
  <si>
    <t>Penalty Seconds 
Stage 14</t>
  </si>
  <si>
    <t>Penalty Seconds 
Stage 15</t>
  </si>
  <si>
    <t>Penalty Seconds 
Stage 16</t>
  </si>
  <si>
    <t>Penalty Seconds 
Stage 17</t>
  </si>
  <si>
    <t>Wet</t>
  </si>
  <si>
    <t>Click to edit</t>
  </si>
  <si>
    <t>Steven Simmons</t>
  </si>
  <si>
    <t>Nik Lawry</t>
  </si>
  <si>
    <t>Mark Rogers</t>
  </si>
  <si>
    <t>Jason Rogers</t>
  </si>
  <si>
    <t>Comp No</t>
  </si>
  <si>
    <t>18</t>
  </si>
  <si>
    <t>Stage Name</t>
  </si>
  <si>
    <t>Reefton</t>
  </si>
  <si>
    <t>Reefton to Cumberland</t>
  </si>
  <si>
    <t>Cumberland to Marysville</t>
  </si>
  <si>
    <t>Bellfell Creek</t>
  </si>
  <si>
    <t>Marysville</t>
  </si>
  <si>
    <t>Dry Creek</t>
  </si>
  <si>
    <t>Homestead Track</t>
  </si>
  <si>
    <t>15Mile Run</t>
  </si>
  <si>
    <t>Stockyard</t>
  </si>
  <si>
    <t>Eildon</t>
  </si>
  <si>
    <t>Big River</t>
  </si>
  <si>
    <t>Co-Driver / Navigator</t>
  </si>
  <si>
    <t>Category</t>
  </si>
  <si>
    <t>Regularity</t>
  </si>
  <si>
    <t>Pos</t>
  </si>
  <si>
    <t>SS2</t>
  </si>
  <si>
    <t>DAY 1 TOTAL</t>
  </si>
  <si>
    <t xml:space="preserve">GAP TO PREV </t>
  </si>
  <si>
    <t>GAP TO FIRST</t>
  </si>
  <si>
    <t>***</t>
  </si>
  <si>
    <t>Cumberland</t>
  </si>
  <si>
    <t>130</t>
  </si>
  <si>
    <t>REGULARITY POINTS</t>
  </si>
  <si>
    <t>2022 Great Tarmac Rally</t>
  </si>
  <si>
    <t>Target</t>
  </si>
  <si>
    <t>Intermediate</t>
  </si>
  <si>
    <t>REGULARITY TIMES</t>
  </si>
  <si>
    <t>WET</t>
  </si>
  <si>
    <t>DNS</t>
  </si>
  <si>
    <t>DNF</t>
  </si>
  <si>
    <t>PENALTIES</t>
  </si>
  <si>
    <t>FINAL RESULTS</t>
  </si>
  <si>
    <t>2023 LAKE MOUNTAIN SPRINT</t>
  </si>
  <si>
    <t>Super Rally</t>
  </si>
  <si>
    <t>Modern 2WD</t>
  </si>
  <si>
    <t>Modern AWD</t>
  </si>
  <si>
    <t>Rally Challenge</t>
  </si>
  <si>
    <t>Rally Sport</t>
  </si>
  <si>
    <t>Early Modern AWD</t>
  </si>
  <si>
    <t>Early Modern 2WD</t>
  </si>
  <si>
    <t>Classic</t>
  </si>
  <si>
    <t xml:space="preserve">Rally Sport </t>
  </si>
  <si>
    <t>Classic Modified</t>
  </si>
  <si>
    <t>Michael Harding</t>
  </si>
  <si>
    <t>James Thornburn</t>
  </si>
  <si>
    <t>2009 Subaru WRX STi</t>
  </si>
  <si>
    <t>Paul Dowie</t>
  </si>
  <si>
    <t>Bernie Webb</t>
  </si>
  <si>
    <t>2016 Porsche GT3RS</t>
  </si>
  <si>
    <t>Barrie Smith</t>
  </si>
  <si>
    <t>Anthony McLoughlin</t>
  </si>
  <si>
    <t>2017 Audi TTRS</t>
  </si>
  <si>
    <t>Jason Wright</t>
  </si>
  <si>
    <t>Fiona Wright</t>
  </si>
  <si>
    <t>2008 Nissan R35 GTR</t>
  </si>
  <si>
    <t>Neil Cuthbert</t>
  </si>
  <si>
    <t>Sue Cuthbert</t>
  </si>
  <si>
    <t>2017 Lotus Exige 350 Sport</t>
  </si>
  <si>
    <t>Jeremy Dennison</t>
  </si>
  <si>
    <t>Casey Rumble</t>
  </si>
  <si>
    <t>2018 BMW M140i</t>
  </si>
  <si>
    <t>Xavier Franklin</t>
  </si>
  <si>
    <t>Jaidyn Gluskie</t>
  </si>
  <si>
    <t>2016 Porsche GT4</t>
  </si>
  <si>
    <t>Allan Hines</t>
  </si>
  <si>
    <t>Kerry Hines</t>
  </si>
  <si>
    <t>2008 Mitsubishi EVO X</t>
  </si>
  <si>
    <t>Gregory Bass</t>
  </si>
  <si>
    <t>Peter Cooke</t>
  </si>
  <si>
    <t>2021 Toyota Yaris GR</t>
  </si>
  <si>
    <t>Greg Burrowes</t>
  </si>
  <si>
    <t>Rhonda Burrowes</t>
  </si>
  <si>
    <t>2021 Toyota GR Yaris</t>
  </si>
  <si>
    <t>Richard Perini</t>
  </si>
  <si>
    <t>Chris Perini</t>
  </si>
  <si>
    <t>2016 Mercedes A45 AMG</t>
  </si>
  <si>
    <t>Jamie Whitmore</t>
  </si>
  <si>
    <t>Peter Hellwig</t>
  </si>
  <si>
    <t>2018 Porsche Cayman</t>
  </si>
  <si>
    <t>Michael Minshall</t>
  </si>
  <si>
    <t>Rhys Llewellyn</t>
  </si>
  <si>
    <t>2011 Audi TTRS</t>
  </si>
  <si>
    <t>Richard Crowe</t>
  </si>
  <si>
    <t>Clive Dunchue</t>
  </si>
  <si>
    <t>2020 Toyota Yaris</t>
  </si>
  <si>
    <t>Scott Coppleman</t>
  </si>
  <si>
    <t>Matt Van Rooye</t>
  </si>
  <si>
    <t>2015 Subaru WRX STI</t>
  </si>
  <si>
    <t>Laura Rogers</t>
  </si>
  <si>
    <t>Gavin Rogers</t>
  </si>
  <si>
    <t>2021 Lotus Exige</t>
  </si>
  <si>
    <t>Greg McDonald</t>
  </si>
  <si>
    <t>Samuel McDonald</t>
  </si>
  <si>
    <t>2006 Subaru WRX STi</t>
  </si>
  <si>
    <t>Hugh Zochling</t>
  </si>
  <si>
    <t>Steve Glenney</t>
  </si>
  <si>
    <t>2003 Mitsubishi Lancer</t>
  </si>
  <si>
    <t>Ryan Verner</t>
  </si>
  <si>
    <t>Tristan Stirling-Cameron</t>
  </si>
  <si>
    <t>2008 Mitsubishi Evolution</t>
  </si>
  <si>
    <t>Maxwell Williams</t>
  </si>
  <si>
    <t>Bruce Bush</t>
  </si>
  <si>
    <t>2021 Porsche Cayman GT4</t>
  </si>
  <si>
    <t>David Thirlwall</t>
  </si>
  <si>
    <t>Jackie Thirlwall</t>
  </si>
  <si>
    <t>2010 BMW 1 E82</t>
  </si>
  <si>
    <t>Paul Buccini</t>
  </si>
  <si>
    <t>Claire Buccini</t>
  </si>
  <si>
    <t>2008 BMW 1M</t>
  </si>
  <si>
    <t>Steve Spada</t>
  </si>
  <si>
    <t>Doug Fernie</t>
  </si>
  <si>
    <t>2021 Toyota Yaris</t>
  </si>
  <si>
    <t>Keith Morling</t>
  </si>
  <si>
    <t>Tracey Dewhurst</t>
  </si>
  <si>
    <t>1976 Ford MK2 Escort RS1800</t>
  </si>
  <si>
    <t>David Blunden</t>
  </si>
  <si>
    <t>Rob Sheppard</t>
  </si>
  <si>
    <t>1997 Nissan R33 GTS-T</t>
  </si>
  <si>
    <t>Damian O'Halloran</t>
  </si>
  <si>
    <t>Brian Foster</t>
  </si>
  <si>
    <t>Paul Poulter</t>
  </si>
  <si>
    <t>Sharon Poulter</t>
  </si>
  <si>
    <t>2010 Mitsubishi Evo 10</t>
  </si>
  <si>
    <t>Shane Ratcliffe</t>
  </si>
  <si>
    <t>Amanda Ratcliffe</t>
  </si>
  <si>
    <t>2009 Subaru WRX STI</t>
  </si>
  <si>
    <t>Andrew Bollom</t>
  </si>
  <si>
    <t>Jon Roberts</t>
  </si>
  <si>
    <t>2003 Mazda RX8 SP</t>
  </si>
  <si>
    <t>Rob Oshlack</t>
  </si>
  <si>
    <t>Neysa Ellison</t>
  </si>
  <si>
    <t>2015 Porsche 991.1 GT3</t>
  </si>
  <si>
    <t>Luana Garwood</t>
  </si>
  <si>
    <t>Suzanne Atkins</t>
  </si>
  <si>
    <t>2004 Mitsubishi Evo VIII</t>
  </si>
  <si>
    <t>Bruce Power</t>
  </si>
  <si>
    <t>Russell Hannah</t>
  </si>
  <si>
    <t>1979 Mazda RX7</t>
  </si>
  <si>
    <t>David Mathias</t>
  </si>
  <si>
    <t>Kajeera Jenkins</t>
  </si>
  <si>
    <t>2004 Toyota MR2</t>
  </si>
  <si>
    <t>Allan Rumble</t>
  </si>
  <si>
    <t>2008 Mitsubishi Evo 10 RS</t>
  </si>
  <si>
    <t>Darryl Bennett</t>
  </si>
  <si>
    <t>Mary White</t>
  </si>
  <si>
    <t>2014 Toyota 86GT</t>
  </si>
  <si>
    <t>Simon Kelly</t>
  </si>
  <si>
    <t>Sally Davis</t>
  </si>
  <si>
    <t>1958 Austin Healey 100-6</t>
  </si>
  <si>
    <t>Peter Gluskie</t>
  </si>
  <si>
    <t>Ray Farrell</t>
  </si>
  <si>
    <t>1989 BMW E30 325e</t>
  </si>
  <si>
    <t>Meng Chung</t>
  </si>
  <si>
    <t>Lynda Leigh</t>
  </si>
  <si>
    <t>1989 BMW E30 M3</t>
  </si>
  <si>
    <t>Michael Reynolds</t>
  </si>
  <si>
    <t>Phillip Smith</t>
  </si>
  <si>
    <t>1981 Holden Commodore</t>
  </si>
  <si>
    <t>Justin Waterhouse</t>
  </si>
  <si>
    <t>Adrian Bryant</t>
  </si>
  <si>
    <t>2015 Mitsubishi Evo X</t>
  </si>
  <si>
    <t>Adrian Cauchi</t>
  </si>
  <si>
    <t>Tina Cauchi</t>
  </si>
  <si>
    <t>1978 Ford Escort</t>
  </si>
  <si>
    <t>Stuart Collison</t>
  </si>
  <si>
    <t>Lance Arundel</t>
  </si>
  <si>
    <t>2006 Subaru WRX sti Spec C</t>
  </si>
  <si>
    <t>Xavier Lawrence</t>
  </si>
  <si>
    <t>Alexander Byrne</t>
  </si>
  <si>
    <t>1983 Porsche 911</t>
  </si>
  <si>
    <t>Mark Griffith</t>
  </si>
  <si>
    <t>Neill Woolley</t>
  </si>
  <si>
    <t>2020 Mercedes Benz A45</t>
  </si>
  <si>
    <t>Zach Hedge</t>
  </si>
  <si>
    <t>Sam Kenney</t>
  </si>
  <si>
    <t>1985 Porsche 911</t>
  </si>
  <si>
    <t>Mark Hammond</t>
  </si>
  <si>
    <t>Dirk Witteveen</t>
  </si>
  <si>
    <t>1989 Nissan R32 Skyline</t>
  </si>
  <si>
    <t>Adam Spence</t>
  </si>
  <si>
    <t>Lee Challoner-Miles</t>
  </si>
  <si>
    <t>2004 BMW M3</t>
  </si>
  <si>
    <t>Roger Lomman</t>
  </si>
  <si>
    <t>Annie Bainbridge</t>
  </si>
  <si>
    <t>2005 Nissan 350z</t>
  </si>
  <si>
    <t>SS9 13.1</t>
  </si>
  <si>
    <t>SS10 14.1</t>
  </si>
  <si>
    <t>SS1 13.2</t>
  </si>
  <si>
    <t>SS12 11</t>
  </si>
  <si>
    <t>SS13 10</t>
  </si>
  <si>
    <t>SS14 14.2</t>
  </si>
  <si>
    <t>Penalty</t>
  </si>
  <si>
    <t>Reason</t>
  </si>
  <si>
    <t>Failure to yield when receiving overtake request</t>
  </si>
  <si>
    <t>* Red times indicate where a default stage time was applied for missed stages as outlined in the ATR Supplementary Regulations v1.3 Item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</si>
</sst>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18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2" fontId="0" fillId="0" borderId="0" xfId="0" applyNumberFormat="1"/>
    <xf numFmtId="0" fontId="11" fillId="4" borderId="0" xfId="0" applyFont="1" applyFill="1"/>
    <xf numFmtId="0" fontId="13" fillId="2" borderId="9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47" fontId="11" fillId="0" borderId="0" xfId="0" applyNumberFormat="1" applyFont="1"/>
    <xf numFmtId="164" fontId="11" fillId="0" borderId="0" xfId="0" quotePrefix="1" applyNumberFormat="1" applyFont="1" applyAlignment="1">
      <alignment horizontal="right"/>
    </xf>
    <xf numFmtId="47" fontId="0" fillId="0" borderId="10" xfId="0" applyNumberFormat="1" applyBorder="1"/>
    <xf numFmtId="164" fontId="11" fillId="0" borderId="0" xfId="0" quotePrefix="1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7" borderId="9" xfId="0" applyFont="1" applyFill="1" applyBorder="1" applyAlignment="1">
      <alignment horizontal="right"/>
    </xf>
    <xf numFmtId="0" fontId="8" fillId="0" borderId="8" xfId="1" applyNumberFormat="1" applyFont="1" applyFill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" fontId="0" fillId="8" borderId="2" xfId="0" applyNumberFormat="1" applyFill="1" applyBorder="1"/>
    <xf numFmtId="0" fontId="13" fillId="2" borderId="9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/>
    </xf>
    <xf numFmtId="1" fontId="11" fillId="4" borderId="0" xfId="0" applyNumberFormat="1" applyFont="1" applyFill="1"/>
    <xf numFmtId="164" fontId="11" fillId="4" borderId="0" xfId="0" applyNumberFormat="1" applyFont="1" applyFill="1"/>
    <xf numFmtId="1" fontId="11" fillId="0" borderId="0" xfId="0" applyNumberFormat="1" applyFont="1"/>
    <xf numFmtId="164" fontId="11" fillId="0" borderId="0" xfId="0" applyNumberFormat="1" applyFont="1"/>
    <xf numFmtId="164" fontId="11" fillId="8" borderId="2" xfId="0" quotePrefix="1" applyNumberFormat="1" applyFont="1" applyFill="1" applyBorder="1" applyAlignment="1">
      <alignment horizontal="right"/>
    </xf>
    <xf numFmtId="0" fontId="14" fillId="0" borderId="1" xfId="0" applyFont="1" applyBorder="1"/>
    <xf numFmtId="49" fontId="15" fillId="0" borderId="0" xfId="0" applyNumberFormat="1" applyFont="1"/>
    <xf numFmtId="0" fontId="12" fillId="0" borderId="0" xfId="0" applyFont="1"/>
    <xf numFmtId="0" fontId="10" fillId="5" borderId="0" xfId="0" applyFont="1" applyFill="1"/>
    <xf numFmtId="0" fontId="10" fillId="6" borderId="0" xfId="0" applyFont="1" applyFill="1"/>
    <xf numFmtId="0" fontId="9" fillId="0" borderId="12" xfId="0" applyFont="1" applyBorder="1"/>
    <xf numFmtId="0" fontId="14" fillId="0" borderId="0" xfId="0" applyFont="1"/>
    <xf numFmtId="0" fontId="19" fillId="9" borderId="8" xfId="0" applyFont="1" applyFill="1" applyBorder="1" applyAlignment="1">
      <alignment vertical="center" wrapText="1"/>
    </xf>
    <xf numFmtId="0" fontId="19" fillId="9" borderId="6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9" borderId="6" xfId="0" applyFont="1" applyFill="1" applyBorder="1" applyAlignment="1">
      <alignment vertical="center" wrapText="1"/>
    </xf>
    <xf numFmtId="0" fontId="21" fillId="9" borderId="8" xfId="0" applyFont="1" applyFill="1" applyBorder="1" applyAlignment="1">
      <alignment vertical="center" wrapText="1"/>
    </xf>
    <xf numFmtId="1" fontId="0" fillId="0" borderId="3" xfId="0" applyNumberFormat="1" applyBorder="1" applyAlignment="1">
      <alignment horizontal="center"/>
    </xf>
    <xf numFmtId="0" fontId="21" fillId="9" borderId="16" xfId="0" applyFont="1" applyFill="1" applyBorder="1" applyAlignment="1">
      <alignment vertical="center" wrapText="1"/>
    </xf>
    <xf numFmtId="1" fontId="0" fillId="10" borderId="17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1" fillId="9" borderId="6" xfId="0" applyFont="1" applyFill="1" applyBorder="1" applyAlignment="1">
      <alignment horizontal="left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 wrapText="1"/>
    </xf>
    <xf numFmtId="47" fontId="23" fillId="10" borderId="2" xfId="0" applyNumberFormat="1" applyFont="1" applyFill="1" applyBorder="1" applyAlignment="1">
      <alignment horizontal="center"/>
    </xf>
    <xf numFmtId="47" fontId="23" fillId="0" borderId="2" xfId="0" applyNumberFormat="1" applyFont="1" applyBorder="1" applyAlignment="1">
      <alignment horizontal="center"/>
    </xf>
    <xf numFmtId="0" fontId="21" fillId="9" borderId="2" xfId="0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Protection="1">
      <protection locked="0"/>
    </xf>
    <xf numFmtId="164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13" fillId="7" borderId="9" xfId="0" applyFont="1" applyFill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25" fillId="0" borderId="8" xfId="1" applyNumberFormat="1" applyFont="1" applyFill="1" applyBorder="1" applyAlignment="1">
      <alignment horizontal="left"/>
    </xf>
    <xf numFmtId="164" fontId="26" fillId="8" borderId="2" xfId="0" quotePrefix="1" applyNumberFormat="1" applyFont="1" applyFill="1" applyBorder="1" applyAlignment="1">
      <alignment horizontal="right"/>
    </xf>
    <xf numFmtId="0" fontId="25" fillId="0" borderId="8" xfId="1" applyNumberFormat="1" applyFont="1" applyFill="1" applyBorder="1" applyAlignment="1">
      <alignment horizontal="center"/>
    </xf>
    <xf numFmtId="0" fontId="13" fillId="7" borderId="13" xfId="0" applyFont="1" applyFill="1" applyBorder="1" applyAlignment="1">
      <alignment horizontal="right" wrapText="1"/>
    </xf>
    <xf numFmtId="0" fontId="13" fillId="7" borderId="9" xfId="0" applyFont="1" applyFill="1" applyBorder="1" applyAlignment="1">
      <alignment horizontal="right" wrapText="1"/>
    </xf>
    <xf numFmtId="1" fontId="4" fillId="8" borderId="2" xfId="0" applyNumberFormat="1" applyFont="1" applyFill="1" applyBorder="1"/>
    <xf numFmtId="0" fontId="27" fillId="0" borderId="8" xfId="1" applyNumberFormat="1" applyFont="1" applyFill="1" applyBorder="1" applyAlignment="1">
      <alignment horizontal="left"/>
    </xf>
    <xf numFmtId="0" fontId="0" fillId="0" borderId="2" xfId="0" applyBorder="1"/>
    <xf numFmtId="0" fontId="19" fillId="9" borderId="18" xfId="0" applyFont="1" applyFill="1" applyBorder="1" applyAlignment="1">
      <alignment vertical="center" wrapText="1"/>
    </xf>
    <xf numFmtId="0" fontId="19" fillId="9" borderId="21" xfId="0" applyFont="1" applyFill="1" applyBorder="1" applyAlignment="1">
      <alignment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vertical="center"/>
    </xf>
    <xf numFmtId="0" fontId="17" fillId="10" borderId="20" xfId="0" applyFont="1" applyFill="1" applyBorder="1" applyAlignment="1">
      <alignment vertical="center"/>
    </xf>
    <xf numFmtId="47" fontId="23" fillId="10" borderId="20" xfId="0" applyNumberFormat="1" applyFont="1" applyFill="1" applyBorder="1" applyAlignment="1">
      <alignment horizontal="center"/>
    </xf>
    <xf numFmtId="47" fontId="23" fillId="10" borderId="24" xfId="0" applyNumberFormat="1" applyFont="1" applyFill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47" fontId="23" fillId="0" borderId="20" xfId="0" applyNumberFormat="1" applyFont="1" applyBorder="1" applyAlignment="1">
      <alignment horizontal="center"/>
    </xf>
    <xf numFmtId="47" fontId="23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7" fontId="23" fillId="0" borderId="26" xfId="0" applyNumberFormat="1" applyFont="1" applyBorder="1" applyAlignment="1">
      <alignment horizontal="center"/>
    </xf>
    <xf numFmtId="47" fontId="23" fillId="0" borderId="1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vertical="center"/>
    </xf>
    <xf numFmtId="164" fontId="23" fillId="0" borderId="27" xfId="0" applyNumberFormat="1" applyFont="1" applyBorder="1" applyAlignment="1">
      <alignment horizontal="center"/>
    </xf>
    <xf numFmtId="164" fontId="23" fillId="10" borderId="27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/>
    <xf numFmtId="1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Font="1" applyBorder="1"/>
    <xf numFmtId="47" fontId="28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1" fontId="0" fillId="0" borderId="2" xfId="0" applyNumberFormat="1" applyBorder="1"/>
    <xf numFmtId="0" fontId="22" fillId="0" borderId="0" xfId="0" applyFont="1" applyAlignment="1">
      <alignment horizontal="center"/>
    </xf>
    <xf numFmtId="0" fontId="9" fillId="11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1" xfId="0" applyFont="1" applyBorder="1"/>
    <xf numFmtId="49" fontId="15" fillId="0" borderId="0" xfId="0" applyNumberFormat="1" applyFont="1"/>
    <xf numFmtId="0" fontId="12" fillId="0" borderId="0" xfId="0" applyFont="1"/>
    <xf numFmtId="0" fontId="10" fillId="5" borderId="0" xfId="0" applyFont="1" applyFill="1"/>
    <xf numFmtId="0" fontId="10" fillId="6" borderId="0" xfId="0" applyFont="1" applyFill="1"/>
    <xf numFmtId="0" fontId="9" fillId="0" borderId="11" xfId="0" applyFont="1" applyBorder="1"/>
    <xf numFmtId="0" fontId="9" fillId="0" borderId="12" xfId="0" applyFont="1" applyBorder="1"/>
  </cellXfs>
  <cellStyles count="3">
    <cellStyle name="Good" xfId="1" builtinId="26"/>
    <cellStyle name="Normal" xfId="0" builtinId="0"/>
    <cellStyle name="Normal 2" xfId="2" xr:uid="{00000000-0005-0000-0000-000006000000}"/>
  </cellStyles>
  <dxfs count="53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C6EFCE"/>
      <color rgb="FFC60AAB"/>
      <color rgb="FFE6E6E6"/>
      <color rgb="FFD0CACD"/>
      <color rgb="FFFFFF99"/>
      <color rgb="FFF95C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59531</xdr:rowOff>
    </xdr:from>
    <xdr:to>
      <xdr:col>3</xdr:col>
      <xdr:colOff>551071</xdr:colOff>
      <xdr:row>3</xdr:row>
      <xdr:rowOff>68209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007FBF-4C01-9D4A-9837-55D503D11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7494" y="110331"/>
          <a:ext cx="1223377" cy="554778"/>
        </a:xfrm>
        <a:prstGeom prst="rect">
          <a:avLst/>
        </a:prstGeom>
      </xdr:spPr>
    </xdr:pic>
    <xdr:clientData/>
  </xdr:twoCellAnchor>
  <xdr:twoCellAnchor editAs="oneCell">
    <xdr:from>
      <xdr:col>22</xdr:col>
      <xdr:colOff>84666</xdr:colOff>
      <xdr:row>1</xdr:row>
      <xdr:rowOff>21166</xdr:rowOff>
    </xdr:from>
    <xdr:to>
      <xdr:col>23</xdr:col>
      <xdr:colOff>645582</xdr:colOff>
      <xdr:row>3</xdr:row>
      <xdr:rowOff>56471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C44160-2636-C88A-5FD8-4FD676289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7833" y="74083"/>
          <a:ext cx="1375833" cy="57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149226</xdr:rowOff>
    </xdr:from>
    <xdr:to>
      <xdr:col>2</xdr:col>
      <xdr:colOff>1425752</xdr:colOff>
      <xdr:row>2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86683-E0C0-8E49-893D-7AE1BCC3C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50" y="530226"/>
          <a:ext cx="2333802" cy="869949"/>
        </a:xfrm>
        <a:prstGeom prst="rect">
          <a:avLst/>
        </a:prstGeom>
      </xdr:spPr>
    </xdr:pic>
    <xdr:clientData/>
  </xdr:twoCellAnchor>
  <xdr:twoCellAnchor editAs="oneCell">
    <xdr:from>
      <xdr:col>2</xdr:col>
      <xdr:colOff>1689100</xdr:colOff>
      <xdr:row>2</xdr:row>
      <xdr:rowOff>88900</xdr:rowOff>
    </xdr:from>
    <xdr:to>
      <xdr:col>4</xdr:col>
      <xdr:colOff>344845</xdr:colOff>
      <xdr:row>2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EB8161-92E9-5844-9FD5-E9F57CBE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469900"/>
          <a:ext cx="2224445" cy="1054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149226</xdr:rowOff>
    </xdr:from>
    <xdr:to>
      <xdr:col>2</xdr:col>
      <xdr:colOff>1425752</xdr:colOff>
      <xdr:row>2</xdr:row>
      <xdr:rowOff>1019175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6416D8-25E9-43E5-821D-3E5D3BE5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50" y="530226"/>
          <a:ext cx="2333802" cy="869949"/>
        </a:xfrm>
        <a:prstGeom prst="rect">
          <a:avLst/>
        </a:prstGeom>
      </xdr:spPr>
    </xdr:pic>
    <xdr:clientData/>
  </xdr:twoCellAnchor>
  <xdr:twoCellAnchor editAs="oneCell">
    <xdr:from>
      <xdr:col>2</xdr:col>
      <xdr:colOff>1689100</xdr:colOff>
      <xdr:row>2</xdr:row>
      <xdr:rowOff>88900</xdr:rowOff>
    </xdr:from>
    <xdr:to>
      <xdr:col>5</xdr:col>
      <xdr:colOff>1551345</xdr:colOff>
      <xdr:row>2</xdr:row>
      <xdr:rowOff>1143000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9E8E2D-6FF5-144B-B07E-A421F5AE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469900"/>
          <a:ext cx="2224445" cy="1054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942244-CDB6-1B44-9EBA-59257320A9F5}" name="Table52" displayName="Table52" ref="C5:V53" totalsRowShown="0" headerRowDxfId="52" dataDxfId="50" headerRowBorderDxfId="51" tableBorderDxfId="49" totalsRowBorderDxfId="48">
  <autoFilter ref="C5:V53" xr:uid="{22349413-B8F2-9E40-9475-571A5A9153AD}"/>
  <sortState xmlns:xlrd2="http://schemas.microsoft.com/office/spreadsheetml/2017/richdata2" ref="C6:V53">
    <sortCondition ref="V5:V53"/>
  </sortState>
  <tableColumns count="20">
    <tableColumn id="1" xr3:uid="{4BC0C35C-5221-FF41-8F4B-C4CE148C323F}" name="Car" dataDxfId="47"/>
    <tableColumn id="2" xr3:uid="{05E352E5-4A16-B846-BAE5-3DA856196071}" name="Category" dataDxfId="46"/>
    <tableColumn id="3" xr3:uid="{D3805474-B03C-CB4C-B41E-41C1187B5960}" name="Driver" dataDxfId="45"/>
    <tableColumn id="4" xr3:uid="{BD03658B-BD9E-6440-9F8E-8814A2C798DD}" name="Co-Driver / Navigator" dataDxfId="44"/>
    <tableColumn id="5" xr3:uid="{3161E491-50CC-E24F-9DA5-E0CBF16C8938}" name="Vehicle" dataDxfId="43"/>
    <tableColumn id="6" xr3:uid="{5990B72F-802E-2641-AD63-2BF986D93592}" name="SS2" dataDxfId="42"/>
    <tableColumn id="7" xr3:uid="{BE5979C2-7BF9-7A4A-83AA-44FE95A8AE4A}" name="SS3" dataDxfId="41"/>
    <tableColumn id="8" xr3:uid="{DD6C6BE7-D571-B046-9C97-6827BE4C1564}" name="SS4" dataDxfId="40"/>
    <tableColumn id="10" xr3:uid="{1934BD71-DB84-F147-B44B-39030A3B465D}" name="SS5" dataDxfId="39"/>
    <tableColumn id="11" xr3:uid="{3AA83A3A-5B9C-1749-A282-AC8D9C42D700}" name="SS6" dataDxfId="38"/>
    <tableColumn id="13" xr3:uid="{3C3B2F81-40E8-BE40-8150-6190907401F7}" name="SS7" dataDxfId="37"/>
    <tableColumn id="9" xr3:uid="{8455E0E8-46EF-9A4E-AB65-73ED3F6A9B73}" name="SS8" dataDxfId="36"/>
    <tableColumn id="17" xr3:uid="{FC5CE62F-8534-5842-9F26-CDAABA8A8F52}" name="SS9 13.1" dataDxfId="35"/>
    <tableColumn id="18" xr3:uid="{6AC86289-2CF5-D941-BEE7-7186B3A4E31E}" name="SS10 14.1" dataDxfId="34"/>
    <tableColumn id="19" xr3:uid="{2D6F70DC-D6CB-A24D-B0D1-A519A754060F}" name="SS1 13.2" dataDxfId="33"/>
    <tableColumn id="20" xr3:uid="{FDE7AEEE-DD77-6B4F-994D-3F50749D70F6}" name="SS12 11" dataDxfId="32"/>
    <tableColumn id="21" xr3:uid="{C74C677C-CDCB-BC48-8450-B52B7C94C462}" name="SS13 10" dataDxfId="31"/>
    <tableColumn id="22" xr3:uid="{FF1D78F8-B7B3-8D4E-B94C-058061A63BD0}" name="SS14 14.2" dataDxfId="30"/>
    <tableColumn id="14" xr3:uid="{6F317169-E9F5-AD4C-B842-BA06BE07602A}" name="PENALTIES" dataDxfId="29"/>
    <tableColumn id="12" xr3:uid="{6FAB3CB2-F6D4-B444-AE88-903A50E2F6FE}" name="DAY 1 TOTAL" dataDxfId="28">
      <calculatedColumnFormula>SUM(Table52[[#This Row],[SS2]:[SS14 14.2]])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648B7-73A5-4044-BE31-B2E2007E55F0}" name="Table24" displayName="Table24" ref="B6:F21" totalsRowShown="0" headerRowDxfId="27" dataDxfId="25" headerRowBorderDxfId="26" tableBorderDxfId="24" totalsRowBorderDxfId="23">
  <autoFilter ref="B6:F21" xr:uid="{DFD43155-7073-4741-9F2F-1993D53617A3}"/>
  <tableColumns count="5">
    <tableColumn id="1" xr3:uid="{4D5A6789-603A-5A4B-A309-C8AAC9D780D1}" name="Comp No" dataDxfId="22"/>
    <tableColumn id="4" xr3:uid="{DBF65E8E-F8AC-7543-AF91-78DD75BCED78}" name="Stage Name" dataDxfId="21"/>
    <tableColumn id="5" xr3:uid="{D1E7778F-01DE-2047-8F39-E0A4A191C919}" name="Conditions" dataDxfId="20"/>
    <tableColumn id="2" xr3:uid="{CA699CCC-BA67-A64E-8070-D462BACA6100}" name="18" dataDxfId="19"/>
    <tableColumn id="3" xr3:uid="{6394ED92-9E6B-0D4F-9067-E84176EB3924}" name="130" dataDxfId="18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A5AB-08F2-154B-833A-5F25EC1AEB51}">
  <sheetPr published="0"/>
  <dimension ref="B1:AE55"/>
  <sheetViews>
    <sheetView tabSelected="1" view="pageLayout" zoomScale="120" zoomScaleNormal="100" zoomScalePageLayoutView="120" workbookViewId="0">
      <selection activeCell="G21" sqref="G21"/>
    </sheetView>
  </sheetViews>
  <sheetFormatPr baseColWidth="10" defaultColWidth="10.6640625" defaultRowHeight="15" x14ac:dyDescent="0.2"/>
  <cols>
    <col min="1" max="1" width="1.1640625" customWidth="1"/>
    <col min="2" max="2" width="4.33203125" customWidth="1"/>
    <col min="3" max="3" width="6.83203125" customWidth="1"/>
    <col min="4" max="4" width="14.5" customWidth="1"/>
    <col min="5" max="5" width="18" customWidth="1"/>
    <col min="6" max="6" width="19.6640625" customWidth="1"/>
    <col min="7" max="7" width="24.6640625" bestFit="1" customWidth="1"/>
    <col min="8" max="24" width="10.6640625" customWidth="1"/>
    <col min="27" max="28" width="18" customWidth="1"/>
    <col min="31" max="31" width="37.6640625" bestFit="1" customWidth="1"/>
  </cols>
  <sheetData>
    <row r="1" spans="2:31" ht="4" customHeight="1" x14ac:dyDescent="0.2"/>
    <row r="2" spans="2:31" ht="22" customHeight="1" x14ac:dyDescent="0.3">
      <c r="C2" s="114" t="s">
        <v>112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Z2" s="115" t="s">
        <v>110</v>
      </c>
      <c r="AA2" s="115"/>
      <c r="AB2" s="115"/>
      <c r="AC2" s="115"/>
      <c r="AD2" s="115"/>
      <c r="AE2" s="115"/>
    </row>
    <row r="3" spans="2:31" ht="21" customHeight="1" x14ac:dyDescent="0.3">
      <c r="C3" s="114" t="s">
        <v>111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Z3" s="115"/>
      <c r="AA3" s="115"/>
      <c r="AB3" s="115"/>
      <c r="AC3" s="115"/>
      <c r="AD3" s="115"/>
      <c r="AE3" s="115"/>
    </row>
    <row r="4" spans="2:31" ht="6" customHeight="1" x14ac:dyDescent="0.2">
      <c r="Z4" s="115"/>
      <c r="AA4" s="115"/>
      <c r="AB4" s="115"/>
      <c r="AC4" s="115"/>
      <c r="AD4" s="115"/>
      <c r="AE4" s="115"/>
    </row>
    <row r="5" spans="2:31" ht="29.25" customHeight="1" x14ac:dyDescent="0.2">
      <c r="B5" s="52" t="s">
        <v>94</v>
      </c>
      <c r="C5" s="50" t="s">
        <v>16</v>
      </c>
      <c r="D5" s="49" t="s">
        <v>92</v>
      </c>
      <c r="E5" s="49" t="s">
        <v>1</v>
      </c>
      <c r="F5" s="49" t="s">
        <v>91</v>
      </c>
      <c r="G5" s="55" t="s">
        <v>2</v>
      </c>
      <c r="H5" s="56" t="s">
        <v>95</v>
      </c>
      <c r="I5" s="56" t="s">
        <v>4</v>
      </c>
      <c r="J5" s="56" t="s">
        <v>5</v>
      </c>
      <c r="K5" s="56" t="s">
        <v>6</v>
      </c>
      <c r="L5" s="56" t="s">
        <v>15</v>
      </c>
      <c r="M5" s="56" t="s">
        <v>7</v>
      </c>
      <c r="N5" s="56" t="s">
        <v>8</v>
      </c>
      <c r="O5" s="56" t="s">
        <v>265</v>
      </c>
      <c r="P5" s="56" t="s">
        <v>266</v>
      </c>
      <c r="Q5" s="56" t="s">
        <v>267</v>
      </c>
      <c r="R5" s="56" t="s">
        <v>268</v>
      </c>
      <c r="S5" s="56" t="s">
        <v>269</v>
      </c>
      <c r="T5" s="56" t="s">
        <v>270</v>
      </c>
      <c r="U5" s="56" t="s">
        <v>110</v>
      </c>
      <c r="V5" s="57" t="s">
        <v>96</v>
      </c>
      <c r="W5" s="60" t="s">
        <v>97</v>
      </c>
      <c r="X5" s="60" t="s">
        <v>98</v>
      </c>
      <c r="Z5" s="60" t="s">
        <v>16</v>
      </c>
      <c r="AA5" s="60" t="s">
        <v>1</v>
      </c>
      <c r="AB5" s="60" t="s">
        <v>3</v>
      </c>
      <c r="AC5" s="60" t="s">
        <v>14</v>
      </c>
      <c r="AD5" s="60" t="s">
        <v>271</v>
      </c>
      <c r="AE5" s="60" t="s">
        <v>272</v>
      </c>
    </row>
    <row r="6" spans="2:31" ht="15.75" customHeight="1" x14ac:dyDescent="0.2">
      <c r="B6" s="53">
        <v>1</v>
      </c>
      <c r="C6" s="51">
        <v>955</v>
      </c>
      <c r="D6" s="62" t="s">
        <v>113</v>
      </c>
      <c r="E6" s="63" t="s">
        <v>123</v>
      </c>
      <c r="F6" s="64" t="s">
        <v>124</v>
      </c>
      <c r="G6" s="65" t="s">
        <v>125</v>
      </c>
      <c r="H6" s="59">
        <v>4.2245370370370371E-3</v>
      </c>
      <c r="I6" s="59">
        <v>6.1099537037037042E-3</v>
      </c>
      <c r="J6" s="59">
        <v>2.7060185185185186E-3</v>
      </c>
      <c r="K6" s="59">
        <v>3.9814814814814817E-3</v>
      </c>
      <c r="L6" s="59">
        <v>5.5694444444444437E-3</v>
      </c>
      <c r="M6" s="59">
        <v>6.7789351851851856E-3</v>
      </c>
      <c r="N6" s="59">
        <v>5.2476851851851851E-3</v>
      </c>
      <c r="O6" s="59">
        <v>6.0150462962962961E-3</v>
      </c>
      <c r="P6" s="59">
        <v>6.0289351851851849E-3</v>
      </c>
      <c r="Q6" s="59">
        <v>5.7546296296296304E-3</v>
      </c>
      <c r="R6" s="59">
        <v>3.6226851851851854E-3</v>
      </c>
      <c r="S6" s="59">
        <v>3.3611111111111112E-3</v>
      </c>
      <c r="T6" s="59">
        <v>6.1539351851851443E-3</v>
      </c>
      <c r="U6" s="59"/>
      <c r="V6" s="61">
        <f>SUM(Table52[[#This Row],[SS2]:[PENALTIES]])</f>
        <v>6.5554398148148119E-2</v>
      </c>
      <c r="W6" s="58" t="s">
        <v>99</v>
      </c>
      <c r="X6" s="58" t="s">
        <v>99</v>
      </c>
      <c r="Z6" s="112">
        <v>551</v>
      </c>
      <c r="AA6" s="108" t="s">
        <v>221</v>
      </c>
      <c r="AB6" s="109" t="s">
        <v>75</v>
      </c>
      <c r="AC6" s="81" t="s">
        <v>15</v>
      </c>
      <c r="AD6" s="113">
        <v>3.472222222222222E-3</v>
      </c>
      <c r="AE6" s="81" t="s">
        <v>273</v>
      </c>
    </row>
    <row r="7" spans="2:31" ht="15.75" customHeight="1" x14ac:dyDescent="0.2">
      <c r="B7" s="54">
        <v>2</v>
      </c>
      <c r="C7" s="98">
        <v>781</v>
      </c>
      <c r="D7" s="62" t="s">
        <v>114</v>
      </c>
      <c r="E7" s="63" t="s">
        <v>126</v>
      </c>
      <c r="F7" s="64" t="s">
        <v>127</v>
      </c>
      <c r="G7" s="65" t="s">
        <v>128</v>
      </c>
      <c r="H7" s="59">
        <v>3.9918981481481481E-3</v>
      </c>
      <c r="I7" s="59">
        <v>6.3449074074074076E-3</v>
      </c>
      <c r="J7" s="59">
        <v>2.7939814814814819E-3</v>
      </c>
      <c r="K7" s="59">
        <v>3.8090277777777779E-3</v>
      </c>
      <c r="L7" s="59">
        <v>5.657407407407407E-3</v>
      </c>
      <c r="M7" s="59">
        <v>6.8113425925925919E-3</v>
      </c>
      <c r="N7" s="59">
        <v>5.3981481481481484E-3</v>
      </c>
      <c r="O7" s="59">
        <v>6.2118055555555564E-3</v>
      </c>
      <c r="P7" s="59">
        <v>6.1331018518518523E-3</v>
      </c>
      <c r="Q7" s="59">
        <v>5.9155092592592592E-3</v>
      </c>
      <c r="R7" s="59">
        <v>3.6087962962962961E-3</v>
      </c>
      <c r="S7" s="59">
        <v>3.3333333333333335E-3</v>
      </c>
      <c r="T7" s="59">
        <v>6.0532407407407618E-3</v>
      </c>
      <c r="U7" s="59"/>
      <c r="V7" s="61">
        <f>SUM(Table52[[#This Row],[SS2]:[PENALTIES]])</f>
        <v>6.6062500000000024E-2</v>
      </c>
      <c r="W7" s="101">
        <f>Table52[[#This Row],[DAY 1 TOTAL]]-V6</f>
        <v>5.0810185185190537E-4</v>
      </c>
      <c r="X7" s="101">
        <f>Table52[[#This Row],[DAY 1 TOTAL]]-V$6</f>
        <v>5.0810185185190537E-4</v>
      </c>
    </row>
    <row r="8" spans="2:31" ht="15.75" customHeight="1" x14ac:dyDescent="0.2">
      <c r="B8" s="53">
        <v>3</v>
      </c>
      <c r="C8" s="99">
        <v>857</v>
      </c>
      <c r="D8" s="62" t="s">
        <v>115</v>
      </c>
      <c r="E8" s="63" t="s">
        <v>129</v>
      </c>
      <c r="F8" s="64" t="s">
        <v>130</v>
      </c>
      <c r="G8" s="65" t="s">
        <v>131</v>
      </c>
      <c r="H8" s="59">
        <v>4.1666666666666666E-3</v>
      </c>
      <c r="I8" s="59">
        <v>5.9745370370370377E-3</v>
      </c>
      <c r="J8" s="59">
        <v>2.6608796296296294E-3</v>
      </c>
      <c r="K8" s="59">
        <v>3.9884259259259256E-3</v>
      </c>
      <c r="L8" s="59">
        <v>5.6377314814814823E-3</v>
      </c>
      <c r="M8" s="59">
        <v>6.9710648148148154E-3</v>
      </c>
      <c r="N8" s="59">
        <v>5.4305555555555557E-3</v>
      </c>
      <c r="O8" s="59">
        <v>6.4664351851851862E-3</v>
      </c>
      <c r="P8" s="59">
        <v>6.1574074074074074E-3</v>
      </c>
      <c r="Q8" s="59">
        <v>5.9733796296296297E-3</v>
      </c>
      <c r="R8" s="59">
        <v>3.6412037037037038E-3</v>
      </c>
      <c r="S8" s="59">
        <v>3.3715277777777784E-3</v>
      </c>
      <c r="T8" s="59">
        <v>6.0555555555554808E-3</v>
      </c>
      <c r="U8" s="59"/>
      <c r="V8" s="61">
        <f>SUM(Table52[[#This Row],[SS2]:[PENALTIES]])</f>
        <v>6.6495370370370288E-2</v>
      </c>
      <c r="W8" s="102">
        <f>Table52[[#This Row],[DAY 1 TOTAL]]-V7</f>
        <v>4.328703703702641E-4</v>
      </c>
      <c r="X8" s="102">
        <f>Table52[[#This Row],[DAY 1 TOTAL]]-V$6</f>
        <v>9.4097222222216947E-4</v>
      </c>
    </row>
    <row r="9" spans="2:31" ht="15.75" customHeight="1" x14ac:dyDescent="0.2">
      <c r="B9" s="54">
        <v>4</v>
      </c>
      <c r="C9" s="103">
        <v>1</v>
      </c>
      <c r="D9" s="62" t="s">
        <v>113</v>
      </c>
      <c r="E9" s="104" t="s">
        <v>132</v>
      </c>
      <c r="F9" s="105" t="s">
        <v>133</v>
      </c>
      <c r="G9" s="106" t="s">
        <v>134</v>
      </c>
      <c r="H9" s="59">
        <v>4.1643518518518514E-3</v>
      </c>
      <c r="I9" s="59">
        <v>6.2638888888888883E-3</v>
      </c>
      <c r="J9" s="59">
        <v>2.8483796296296295E-3</v>
      </c>
      <c r="K9" s="59">
        <v>4.0254629629629633E-3</v>
      </c>
      <c r="L9" s="59">
        <v>5.8692129629629624E-3</v>
      </c>
      <c r="M9" s="59">
        <v>6.7777777777777775E-3</v>
      </c>
      <c r="N9" s="59">
        <v>5.4398148148148149E-3</v>
      </c>
      <c r="O9" s="59">
        <v>6.2395833333333331E-3</v>
      </c>
      <c r="P9" s="59">
        <v>6.2118055555555564E-3</v>
      </c>
      <c r="Q9" s="59">
        <v>6.0335648148148145E-3</v>
      </c>
      <c r="R9" s="59">
        <v>3.5428240740740737E-3</v>
      </c>
      <c r="S9" s="59">
        <v>3.3206018518518519E-3</v>
      </c>
      <c r="T9" s="59">
        <v>5.8969907407407408E-3</v>
      </c>
      <c r="U9" s="59"/>
      <c r="V9" s="61">
        <f>SUM(Table52[[#This Row],[SS2]:[PENALTIES]])</f>
        <v>6.6634259259259254E-2</v>
      </c>
      <c r="W9" s="101">
        <f>Table52[[#This Row],[DAY 1 TOTAL]]-V8</f>
        <v>1.3888888888896611E-4</v>
      </c>
      <c r="X9" s="101">
        <f>Table52[[#This Row],[DAY 1 TOTAL]]-V$6</f>
        <v>1.0798611111111356E-3</v>
      </c>
    </row>
    <row r="10" spans="2:31" ht="15.75" customHeight="1" x14ac:dyDescent="0.2">
      <c r="B10" s="53">
        <v>5</v>
      </c>
      <c r="C10" s="99">
        <v>111</v>
      </c>
      <c r="D10" s="62" t="s">
        <v>116</v>
      </c>
      <c r="E10" s="63" t="s">
        <v>138</v>
      </c>
      <c r="F10" s="64" t="s">
        <v>139</v>
      </c>
      <c r="G10" s="65" t="s">
        <v>140</v>
      </c>
      <c r="H10" s="59">
        <v>4.0914351851851849E-3</v>
      </c>
      <c r="I10" s="59">
        <v>5.991898148148149E-3</v>
      </c>
      <c r="J10" s="59">
        <v>3.0127314814814813E-3</v>
      </c>
      <c r="K10" s="59">
        <v>3.921296296296296E-3</v>
      </c>
      <c r="L10" s="59">
        <v>5.8287037037037031E-3</v>
      </c>
      <c r="M10" s="59">
        <v>7.363425925925926E-3</v>
      </c>
      <c r="N10" s="59">
        <v>5.7245370370370375E-3</v>
      </c>
      <c r="O10" s="59">
        <v>6.8379629629629624E-3</v>
      </c>
      <c r="P10" s="59">
        <v>6.4398148148148149E-3</v>
      </c>
      <c r="Q10" s="59">
        <v>6.3819444444444436E-3</v>
      </c>
      <c r="R10" s="59">
        <v>3.7094907407407406E-3</v>
      </c>
      <c r="S10" s="59">
        <v>3.3414351851851851E-3</v>
      </c>
      <c r="T10" s="59">
        <v>6.4004629629629273E-3</v>
      </c>
      <c r="U10" s="59"/>
      <c r="V10" s="61">
        <f>SUM(Table52[[#This Row],[SS2]:[PENALTIES]])</f>
        <v>6.9045138888888857E-2</v>
      </c>
      <c r="W10" s="102">
        <f>Table52[[#This Row],[DAY 1 TOTAL]]-V9</f>
        <v>2.4108796296296031E-3</v>
      </c>
      <c r="X10" s="102">
        <f>Table52[[#This Row],[DAY 1 TOTAL]]-V$6</f>
        <v>3.4907407407407387E-3</v>
      </c>
    </row>
    <row r="11" spans="2:31" ht="15.75" customHeight="1" x14ac:dyDescent="0.2">
      <c r="B11" s="54">
        <v>6</v>
      </c>
      <c r="C11" s="99">
        <v>710</v>
      </c>
      <c r="D11" s="62" t="s">
        <v>114</v>
      </c>
      <c r="E11" s="63" t="s">
        <v>135</v>
      </c>
      <c r="F11" s="64" t="s">
        <v>136</v>
      </c>
      <c r="G11" s="65" t="s">
        <v>137</v>
      </c>
      <c r="H11" s="59">
        <v>4.1064814814814809E-3</v>
      </c>
      <c r="I11" s="59">
        <v>6.3460648148148148E-3</v>
      </c>
      <c r="J11" s="59">
        <v>2.8599537037037035E-3</v>
      </c>
      <c r="K11" s="59">
        <v>3.9814814814814817E-3</v>
      </c>
      <c r="L11" s="59">
        <v>5.8449074074074072E-3</v>
      </c>
      <c r="M11" s="59">
        <v>7.0543981481481473E-3</v>
      </c>
      <c r="N11" s="59">
        <v>5.4849537037037037E-3</v>
      </c>
      <c r="O11" s="59">
        <v>6.6712962962962967E-3</v>
      </c>
      <c r="P11" s="59">
        <v>6.5856481481481469E-3</v>
      </c>
      <c r="Q11" s="59">
        <v>6.3217592592592596E-3</v>
      </c>
      <c r="R11" s="59">
        <v>3.8854166666666668E-3</v>
      </c>
      <c r="S11" s="59">
        <v>3.5243055555555553E-3</v>
      </c>
      <c r="T11" s="59">
        <v>6.4398148148148149E-3</v>
      </c>
      <c r="U11" s="59"/>
      <c r="V11" s="61">
        <f>SUM(Table52[[#This Row],[SS2]:[PENALTIES]])</f>
        <v>6.9106481481481477E-2</v>
      </c>
      <c r="W11" s="101">
        <f>Table52[[#This Row],[DAY 1 TOTAL]]-V10</f>
        <v>6.134259259261976E-5</v>
      </c>
      <c r="X11" s="101">
        <f>Table52[[#This Row],[DAY 1 TOTAL]]-V$6</f>
        <v>3.5520833333333585E-3</v>
      </c>
    </row>
    <row r="12" spans="2:31" ht="15.75" customHeight="1" x14ac:dyDescent="0.2">
      <c r="B12" s="53">
        <v>7</v>
      </c>
      <c r="C12" s="103">
        <v>726</v>
      </c>
      <c r="D12" s="62" t="s">
        <v>114</v>
      </c>
      <c r="E12" s="104" t="s">
        <v>141</v>
      </c>
      <c r="F12" s="105" t="s">
        <v>142</v>
      </c>
      <c r="G12" s="106" t="s">
        <v>143</v>
      </c>
      <c r="H12" s="59">
        <v>4.1319444444444442E-3</v>
      </c>
      <c r="I12" s="59">
        <v>6.3043981481481484E-3</v>
      </c>
      <c r="J12" s="59">
        <v>2.9756944444444444E-3</v>
      </c>
      <c r="K12" s="59">
        <v>4.2118055555555563E-3</v>
      </c>
      <c r="L12" s="59">
        <v>5.913194444444444E-3</v>
      </c>
      <c r="M12" s="59">
        <v>7.2465277777777779E-3</v>
      </c>
      <c r="N12" s="59">
        <v>5.5520833333333333E-3</v>
      </c>
      <c r="O12" s="59">
        <v>6.5185185185185181E-3</v>
      </c>
      <c r="P12" s="59">
        <v>6.4641203703703701E-3</v>
      </c>
      <c r="Q12" s="59">
        <v>6.2662037037037035E-3</v>
      </c>
      <c r="R12" s="59">
        <v>3.875E-3</v>
      </c>
      <c r="S12" s="59">
        <v>3.5474537037037037E-3</v>
      </c>
      <c r="T12" s="59">
        <v>6.4687499999999121E-3</v>
      </c>
      <c r="U12" s="59"/>
      <c r="V12" s="61">
        <f>SUM(Table52[[#This Row],[SS2]:[PENALTIES]])</f>
        <v>6.9475694444444361E-2</v>
      </c>
      <c r="W12" s="102">
        <f>Table52[[#This Row],[DAY 1 TOTAL]]-V11</f>
        <v>3.6921296296288375E-4</v>
      </c>
      <c r="X12" s="102">
        <f>Table52[[#This Row],[DAY 1 TOTAL]]-V$6</f>
        <v>3.9212962962962422E-3</v>
      </c>
    </row>
    <row r="13" spans="2:31" ht="15.75" customHeight="1" x14ac:dyDescent="0.2">
      <c r="B13" s="54">
        <v>8</v>
      </c>
      <c r="C13" s="103">
        <v>842</v>
      </c>
      <c r="D13" s="62" t="s">
        <v>115</v>
      </c>
      <c r="E13" s="104" t="s">
        <v>144</v>
      </c>
      <c r="F13" s="105" t="s">
        <v>145</v>
      </c>
      <c r="G13" s="106" t="s">
        <v>146</v>
      </c>
      <c r="H13" s="59">
        <v>4.138888888888889E-3</v>
      </c>
      <c r="I13" s="59">
        <v>6.1944444444444443E-3</v>
      </c>
      <c r="J13" s="59">
        <v>2.9062499999999995E-3</v>
      </c>
      <c r="K13" s="59">
        <v>4.1122685185185186E-3</v>
      </c>
      <c r="L13" s="59">
        <v>5.8750000000000009E-3</v>
      </c>
      <c r="M13" s="59">
        <v>7.386574074074074E-3</v>
      </c>
      <c r="N13" s="59">
        <v>5.6076388888888886E-3</v>
      </c>
      <c r="O13" s="59">
        <v>6.6168981481481469E-3</v>
      </c>
      <c r="P13" s="59">
        <v>6.6770833333333335E-3</v>
      </c>
      <c r="Q13" s="59">
        <v>6.2476851851851851E-3</v>
      </c>
      <c r="R13" s="59">
        <v>3.9641203703703705E-3</v>
      </c>
      <c r="S13" s="59">
        <v>3.4594907407407404E-3</v>
      </c>
      <c r="T13" s="59">
        <v>6.5451388888888573E-3</v>
      </c>
      <c r="U13" s="59"/>
      <c r="V13" s="61">
        <f>SUM(Table52[[#This Row],[SS2]:[PENALTIES]])</f>
        <v>6.973148148148145E-2</v>
      </c>
      <c r="W13" s="101">
        <f>Table52[[#This Row],[DAY 1 TOTAL]]-V12</f>
        <v>2.5578703703708905E-4</v>
      </c>
      <c r="X13" s="101">
        <f>Table52[[#This Row],[DAY 1 TOTAL]]-V$6</f>
        <v>4.1770833333333313E-3</v>
      </c>
    </row>
    <row r="14" spans="2:31" ht="15.75" customHeight="1" x14ac:dyDescent="0.2">
      <c r="B14" s="53">
        <v>9</v>
      </c>
      <c r="C14" s="103">
        <v>940</v>
      </c>
      <c r="D14" s="62" t="s">
        <v>113</v>
      </c>
      <c r="E14" s="104" t="s">
        <v>147</v>
      </c>
      <c r="F14" s="105" t="s">
        <v>148</v>
      </c>
      <c r="G14" s="106" t="s">
        <v>149</v>
      </c>
      <c r="H14" s="59">
        <v>4.2708333333333339E-3</v>
      </c>
      <c r="I14" s="59">
        <v>6.1284722222222218E-3</v>
      </c>
      <c r="J14" s="59">
        <v>2.9699074074074072E-3</v>
      </c>
      <c r="K14" s="59">
        <v>4.0578703703703705E-3</v>
      </c>
      <c r="L14" s="59">
        <v>5.8483796296296296E-3</v>
      </c>
      <c r="M14" s="59">
        <v>7.3414351851851861E-3</v>
      </c>
      <c r="N14" s="59">
        <v>5.5069444444444436E-3</v>
      </c>
      <c r="O14" s="59">
        <v>6.7696759259259255E-3</v>
      </c>
      <c r="P14" s="59">
        <v>6.5138888888888894E-3</v>
      </c>
      <c r="Q14" s="59">
        <v>6.4791666666666669E-3</v>
      </c>
      <c r="R14" s="59">
        <v>3.9108796296296296E-3</v>
      </c>
      <c r="S14" s="59">
        <v>3.4907407407407404E-3</v>
      </c>
      <c r="T14" s="59">
        <v>6.5208333333333091E-3</v>
      </c>
      <c r="U14" s="59"/>
      <c r="V14" s="61">
        <f>SUM(Table52[[#This Row],[SS2]:[PENALTIES]])</f>
        <v>6.9809027777777768E-2</v>
      </c>
      <c r="W14" s="102">
        <f>Table52[[#This Row],[DAY 1 TOTAL]]-V13</f>
        <v>7.7546296296318595E-5</v>
      </c>
      <c r="X14" s="102">
        <f>Table52[[#This Row],[DAY 1 TOTAL]]-V$6</f>
        <v>4.2546296296296499E-3</v>
      </c>
    </row>
    <row r="15" spans="2:31" ht="15.75" customHeight="1" x14ac:dyDescent="0.2">
      <c r="B15" s="54">
        <v>10</v>
      </c>
      <c r="C15" s="99">
        <v>114</v>
      </c>
      <c r="D15" s="62" t="s">
        <v>117</v>
      </c>
      <c r="E15" s="63" t="s">
        <v>165</v>
      </c>
      <c r="F15" s="64" t="s">
        <v>166</v>
      </c>
      <c r="G15" s="65" t="s">
        <v>167</v>
      </c>
      <c r="H15" s="59">
        <v>4.3078703703703708E-3</v>
      </c>
      <c r="I15" s="59">
        <v>6.4548611111111117E-3</v>
      </c>
      <c r="J15" s="59">
        <v>3.0138888888888889E-3</v>
      </c>
      <c r="K15" s="59">
        <v>3.9641203703703705E-3</v>
      </c>
      <c r="L15" s="59">
        <v>5.9872685185185176E-3</v>
      </c>
      <c r="M15" s="59">
        <v>7.4305555555555548E-3</v>
      </c>
      <c r="N15" s="59">
        <v>5.8877314814814808E-3</v>
      </c>
      <c r="O15" s="59">
        <v>6.6932870370370367E-3</v>
      </c>
      <c r="P15" s="59">
        <v>6.5509259259259262E-3</v>
      </c>
      <c r="Q15" s="59">
        <v>6.3611111111111117E-3</v>
      </c>
      <c r="R15" s="59">
        <v>3.7847222222222223E-3</v>
      </c>
      <c r="S15" s="59">
        <v>3.4710648148148144E-3</v>
      </c>
      <c r="T15" s="59">
        <v>6.4444444444443638E-3</v>
      </c>
      <c r="U15" s="59"/>
      <c r="V15" s="61">
        <f>SUM(Table52[[#This Row],[SS2]:[PENALTIES]])</f>
        <v>7.0351851851851763E-2</v>
      </c>
      <c r="W15" s="101">
        <f>Table52[[#This Row],[DAY 1 TOTAL]]-V14</f>
        <v>5.4282407407399424E-4</v>
      </c>
      <c r="X15" s="101">
        <f>Table52[[#This Row],[DAY 1 TOTAL]]-V$6</f>
        <v>4.7974537037036441E-3</v>
      </c>
    </row>
    <row r="16" spans="2:31" ht="15.75" customHeight="1" x14ac:dyDescent="0.2">
      <c r="B16" s="53">
        <v>11</v>
      </c>
      <c r="C16" s="103">
        <v>134</v>
      </c>
      <c r="D16" s="62" t="s">
        <v>117</v>
      </c>
      <c r="E16" s="104" t="s">
        <v>156</v>
      </c>
      <c r="F16" s="105" t="s">
        <v>157</v>
      </c>
      <c r="G16" s="106" t="s">
        <v>158</v>
      </c>
      <c r="H16" s="59">
        <v>4.3148148148148147E-3</v>
      </c>
      <c r="I16" s="59">
        <v>6.1215277777777778E-3</v>
      </c>
      <c r="J16" s="59">
        <v>2.9756944444444444E-3</v>
      </c>
      <c r="K16" s="59">
        <v>4.0312499999999992E-3</v>
      </c>
      <c r="L16" s="59">
        <v>6.0567129629629625E-3</v>
      </c>
      <c r="M16" s="59">
        <v>7.6249999999999998E-3</v>
      </c>
      <c r="N16" s="59">
        <v>5.7662037037037031E-3</v>
      </c>
      <c r="O16" s="59">
        <v>6.8958333333333337E-3</v>
      </c>
      <c r="P16" s="59">
        <v>6.4293981481481485E-3</v>
      </c>
      <c r="Q16" s="59">
        <v>6.4594907407407405E-3</v>
      </c>
      <c r="R16" s="59">
        <v>3.8159722222222223E-3</v>
      </c>
      <c r="S16" s="59">
        <v>3.4606481481481485E-3</v>
      </c>
      <c r="T16" s="59">
        <v>6.5266203703704395E-3</v>
      </c>
      <c r="U16" s="59"/>
      <c r="V16" s="61">
        <f>SUM(Table52[[#This Row],[SS2]:[PENALTIES]])</f>
        <v>7.0479166666666718E-2</v>
      </c>
      <c r="W16" s="102">
        <f>Table52[[#This Row],[DAY 1 TOTAL]]-V15</f>
        <v>1.2731481481495499E-4</v>
      </c>
      <c r="X16" s="102">
        <f>Table52[[#This Row],[DAY 1 TOTAL]]-V$6</f>
        <v>4.9247685185185991E-3</v>
      </c>
    </row>
    <row r="17" spans="2:24" ht="15.75" customHeight="1" x14ac:dyDescent="0.2">
      <c r="B17" s="54">
        <v>12</v>
      </c>
      <c r="C17" s="103">
        <v>850</v>
      </c>
      <c r="D17" s="62" t="s">
        <v>115</v>
      </c>
      <c r="E17" s="104" t="s">
        <v>150</v>
      </c>
      <c r="F17" s="105" t="s">
        <v>151</v>
      </c>
      <c r="G17" s="106" t="s">
        <v>152</v>
      </c>
      <c r="H17" s="59">
        <v>4.3194444444444443E-3</v>
      </c>
      <c r="I17" s="59">
        <v>6.5185185185185181E-3</v>
      </c>
      <c r="J17" s="59">
        <v>2.9270833333333332E-3</v>
      </c>
      <c r="K17" s="59">
        <v>4.0567129629629625E-3</v>
      </c>
      <c r="L17" s="59">
        <v>5.7685185185185192E-3</v>
      </c>
      <c r="M17" s="59">
        <v>7.4085648148148149E-3</v>
      </c>
      <c r="N17" s="59">
        <v>5.7175925925925927E-3</v>
      </c>
      <c r="O17" s="59">
        <v>6.6770833333333335E-3</v>
      </c>
      <c r="P17" s="59">
        <v>6.7106481481481487E-3</v>
      </c>
      <c r="Q17" s="59">
        <v>6.3877314814814812E-3</v>
      </c>
      <c r="R17" s="59">
        <v>3.8055555555555555E-3</v>
      </c>
      <c r="S17" s="59">
        <v>3.6481481481481482E-3</v>
      </c>
      <c r="T17" s="59">
        <v>6.6018518518519143E-3</v>
      </c>
      <c r="U17" s="59"/>
      <c r="V17" s="61">
        <f>SUM(Table52[[#This Row],[SS2]:[PENALTIES]])</f>
        <v>7.0547453703703758E-2</v>
      </c>
      <c r="W17" s="101">
        <f>Table52[[#This Row],[DAY 1 TOTAL]]-V16</f>
        <v>6.828703703704031E-5</v>
      </c>
      <c r="X17" s="101">
        <f>Table52[[#This Row],[DAY 1 TOTAL]]-V$6</f>
        <v>4.9930555555556394E-3</v>
      </c>
    </row>
    <row r="18" spans="2:24" ht="15.75" customHeight="1" x14ac:dyDescent="0.2">
      <c r="B18" s="53">
        <v>13</v>
      </c>
      <c r="C18" s="103">
        <v>840</v>
      </c>
      <c r="D18" s="62" t="s">
        <v>115</v>
      </c>
      <c r="E18" s="104" t="s">
        <v>153</v>
      </c>
      <c r="F18" s="105" t="s">
        <v>154</v>
      </c>
      <c r="G18" s="106" t="s">
        <v>155</v>
      </c>
      <c r="H18" s="59">
        <v>4.0300925925925929E-3</v>
      </c>
      <c r="I18" s="59">
        <v>6.4062499999999996E-3</v>
      </c>
      <c r="J18" s="59">
        <v>3.1574074074074074E-3</v>
      </c>
      <c r="K18" s="59">
        <v>4.2812499999999995E-3</v>
      </c>
      <c r="L18" s="59">
        <v>5.9675925925925929E-3</v>
      </c>
      <c r="M18" s="59">
        <v>7.4606481481481494E-3</v>
      </c>
      <c r="N18" s="59">
        <v>5.6620370370370357E-3</v>
      </c>
      <c r="O18" s="59">
        <v>6.6215277777777783E-3</v>
      </c>
      <c r="P18" s="59">
        <v>6.5810185185185182E-3</v>
      </c>
      <c r="Q18" s="59">
        <v>6.3749999999999996E-3</v>
      </c>
      <c r="R18" s="59">
        <v>3.8645833333333327E-3</v>
      </c>
      <c r="S18" s="59">
        <v>3.4930555555555561E-3</v>
      </c>
      <c r="T18" s="59">
        <v>6.7060185185185972E-3</v>
      </c>
      <c r="U18" s="59"/>
      <c r="V18" s="61">
        <f>SUM(Table52[[#This Row],[SS2]:[PENALTIES]])</f>
        <v>7.0606481481481562E-2</v>
      </c>
      <c r="W18" s="102">
        <f>Table52[[#This Row],[DAY 1 TOTAL]]-V17</f>
        <v>5.9027777777803658E-5</v>
      </c>
      <c r="X18" s="102">
        <f>Table52[[#This Row],[DAY 1 TOTAL]]-V$6</f>
        <v>5.0520833333334431E-3</v>
      </c>
    </row>
    <row r="19" spans="2:24" ht="15.75" customHeight="1" x14ac:dyDescent="0.2">
      <c r="B19" s="54">
        <v>14</v>
      </c>
      <c r="C19" s="103">
        <v>823</v>
      </c>
      <c r="D19" s="62" t="s">
        <v>115</v>
      </c>
      <c r="E19" s="104" t="s">
        <v>159</v>
      </c>
      <c r="F19" s="105" t="s">
        <v>160</v>
      </c>
      <c r="G19" s="106" t="s">
        <v>161</v>
      </c>
      <c r="H19" s="59">
        <v>4.4479166666666669E-3</v>
      </c>
      <c r="I19" s="59">
        <v>6.6724537037037039E-3</v>
      </c>
      <c r="J19" s="59">
        <v>2.9884259259259261E-3</v>
      </c>
      <c r="K19" s="59">
        <v>4.2893518518518524E-3</v>
      </c>
      <c r="L19" s="59">
        <v>5.8449074074074072E-3</v>
      </c>
      <c r="M19" s="59">
        <v>7.5717592592592598E-3</v>
      </c>
      <c r="N19" s="59">
        <v>5.8668981481481489E-3</v>
      </c>
      <c r="O19" s="59">
        <v>6.6018518518518518E-3</v>
      </c>
      <c r="P19" s="59">
        <v>6.5347222222222221E-3</v>
      </c>
      <c r="Q19" s="59">
        <v>6.3425925925925915E-3</v>
      </c>
      <c r="R19" s="59">
        <v>3.7870370370370367E-3</v>
      </c>
      <c r="S19" s="59">
        <v>3.4606481481481485E-3</v>
      </c>
      <c r="T19" s="59">
        <v>6.5150462962964006E-3</v>
      </c>
      <c r="U19" s="59"/>
      <c r="V19" s="61">
        <f>SUM(Table52[[#This Row],[SS2]:[PENALTIES]])</f>
        <v>7.0923611111111215E-2</v>
      </c>
      <c r="W19" s="101">
        <f>Table52[[#This Row],[DAY 1 TOTAL]]-V18</f>
        <v>3.171296296296533E-4</v>
      </c>
      <c r="X19" s="101">
        <f>Table52[[#This Row],[DAY 1 TOTAL]]-V$6</f>
        <v>5.3692129629630964E-3</v>
      </c>
    </row>
    <row r="20" spans="2:24" ht="15.75" customHeight="1" x14ac:dyDescent="0.2">
      <c r="B20" s="53">
        <v>15</v>
      </c>
      <c r="C20" s="99">
        <v>817</v>
      </c>
      <c r="D20" s="62" t="s">
        <v>115</v>
      </c>
      <c r="E20" s="63" t="s">
        <v>162</v>
      </c>
      <c r="F20" s="64" t="s">
        <v>163</v>
      </c>
      <c r="G20" s="65" t="s">
        <v>164</v>
      </c>
      <c r="H20" s="59">
        <v>4.2280092592592586E-3</v>
      </c>
      <c r="I20" s="59">
        <v>6.3078703703703708E-3</v>
      </c>
      <c r="J20" s="59">
        <v>3.0624999999999997E-3</v>
      </c>
      <c r="K20" s="59">
        <v>4.0266203703703705E-3</v>
      </c>
      <c r="L20" s="59">
        <v>6.1087962962962962E-3</v>
      </c>
      <c r="M20" s="59">
        <v>7.5312500000000006E-3</v>
      </c>
      <c r="N20" s="59">
        <v>5.9490740740740745E-3</v>
      </c>
      <c r="O20" s="59">
        <v>6.842592592592592E-3</v>
      </c>
      <c r="P20" s="59">
        <v>6.8831018518518521E-3</v>
      </c>
      <c r="Q20" s="59">
        <v>6.7048611111111102E-3</v>
      </c>
      <c r="R20" s="59">
        <v>4.0104166666666665E-3</v>
      </c>
      <c r="S20" s="59">
        <v>3.592592592592593E-3</v>
      </c>
      <c r="T20" s="59">
        <v>6.6828703703704084E-3</v>
      </c>
      <c r="U20" s="59"/>
      <c r="V20" s="61">
        <f>SUM(Table52[[#This Row],[SS2]:[PENALTIES]])</f>
        <v>7.1930555555555595E-2</v>
      </c>
      <c r="W20" s="102">
        <f>Table52[[#This Row],[DAY 1 TOTAL]]-V19</f>
        <v>1.0069444444443798E-3</v>
      </c>
      <c r="X20" s="102">
        <f>Table52[[#This Row],[DAY 1 TOTAL]]-V$6</f>
        <v>6.3761574074074762E-3</v>
      </c>
    </row>
    <row r="21" spans="2:24" ht="15.75" customHeight="1" x14ac:dyDescent="0.2">
      <c r="B21" s="54">
        <v>16</v>
      </c>
      <c r="C21" s="107">
        <v>584</v>
      </c>
      <c r="D21" s="62" t="s">
        <v>118</v>
      </c>
      <c r="E21" s="108" t="s">
        <v>171</v>
      </c>
      <c r="F21" s="109" t="s">
        <v>172</v>
      </c>
      <c r="G21" s="110" t="s">
        <v>173</v>
      </c>
      <c r="H21" s="59">
        <v>4.3009259259259259E-3</v>
      </c>
      <c r="I21" s="59">
        <v>6.1249999999999994E-3</v>
      </c>
      <c r="J21" s="59">
        <v>3.2442129629629631E-3</v>
      </c>
      <c r="K21" s="59">
        <v>4.0856481481481481E-3</v>
      </c>
      <c r="L21" s="59">
        <v>6.0891203703703697E-3</v>
      </c>
      <c r="M21" s="59">
        <v>7.7349537037037031E-3</v>
      </c>
      <c r="N21" s="59">
        <v>5.688657407407407E-3</v>
      </c>
      <c r="O21" s="59">
        <v>6.9942129629629634E-3</v>
      </c>
      <c r="P21" s="59">
        <v>6.8530092592592601E-3</v>
      </c>
      <c r="Q21" s="59">
        <v>6.8703703703703704E-3</v>
      </c>
      <c r="R21" s="59">
        <v>4.1342592592592594E-3</v>
      </c>
      <c r="S21" s="59">
        <v>3.6180555555555553E-3</v>
      </c>
      <c r="T21" s="59">
        <v>6.7303240740740344E-3</v>
      </c>
      <c r="U21" s="59"/>
      <c r="V21" s="61">
        <f>SUM(Table52[[#This Row],[SS2]:[PENALTIES]])</f>
        <v>7.2468749999999971E-2</v>
      </c>
      <c r="W21" s="101">
        <f>Table52[[#This Row],[DAY 1 TOTAL]]-V20</f>
        <v>5.3819444444437592E-4</v>
      </c>
      <c r="X21" s="101">
        <f>Table52[[#This Row],[DAY 1 TOTAL]]-V$6</f>
        <v>6.9143518518518521E-3</v>
      </c>
    </row>
    <row r="22" spans="2:24" ht="15.75" customHeight="1" x14ac:dyDescent="0.2">
      <c r="B22" s="53">
        <v>17</v>
      </c>
      <c r="C22" s="99">
        <v>198</v>
      </c>
      <c r="D22" s="62" t="s">
        <v>117</v>
      </c>
      <c r="E22" s="63" t="s">
        <v>168</v>
      </c>
      <c r="F22" s="64" t="s">
        <v>169</v>
      </c>
      <c r="G22" s="65" t="s">
        <v>170</v>
      </c>
      <c r="H22" s="59">
        <v>4.2974537037037035E-3</v>
      </c>
      <c r="I22" s="59">
        <v>6.480324074074075E-3</v>
      </c>
      <c r="J22" s="59">
        <v>2.9641203703703704E-3</v>
      </c>
      <c r="K22" s="59">
        <v>4.2731481481481483E-3</v>
      </c>
      <c r="L22" s="59">
        <v>5.9375000000000009E-3</v>
      </c>
      <c r="M22" s="59">
        <v>7.6423611111111111E-3</v>
      </c>
      <c r="N22" s="59">
        <v>6.0324074074074073E-3</v>
      </c>
      <c r="O22" s="59">
        <v>7.0173611111111122E-3</v>
      </c>
      <c r="P22" s="59">
        <v>6.8414351851851856E-3</v>
      </c>
      <c r="Q22" s="59">
        <v>6.6550925925925935E-3</v>
      </c>
      <c r="R22" s="59">
        <v>4.0798611111111114E-3</v>
      </c>
      <c r="S22" s="59">
        <v>3.6759259259259258E-3</v>
      </c>
      <c r="T22" s="59">
        <v>6.7303240740740344E-3</v>
      </c>
      <c r="U22" s="59"/>
      <c r="V22" s="61">
        <f>SUM(Table52[[#This Row],[SS2]:[PENALTIES]])</f>
        <v>7.2627314814814783E-2</v>
      </c>
      <c r="W22" s="102">
        <f>Table52[[#This Row],[DAY 1 TOTAL]]-V21</f>
        <v>1.5856481481481277E-4</v>
      </c>
      <c r="X22" s="102">
        <f>Table52[[#This Row],[DAY 1 TOTAL]]-V$6</f>
        <v>7.0729166666666649E-3</v>
      </c>
    </row>
    <row r="23" spans="2:24" ht="15.75" customHeight="1" x14ac:dyDescent="0.2">
      <c r="B23" s="54">
        <v>18</v>
      </c>
      <c r="C23" s="99">
        <v>590</v>
      </c>
      <c r="D23" s="62" t="s">
        <v>118</v>
      </c>
      <c r="E23" s="63" t="s">
        <v>174</v>
      </c>
      <c r="F23" s="64" t="s">
        <v>175</v>
      </c>
      <c r="G23" s="65" t="s">
        <v>176</v>
      </c>
      <c r="H23" s="59">
        <v>4.2569444444444443E-3</v>
      </c>
      <c r="I23" s="59">
        <v>6.5358796296296302E-3</v>
      </c>
      <c r="J23" s="59">
        <v>2.9988425925925929E-3</v>
      </c>
      <c r="K23" s="59">
        <v>4.0254629629629633E-3</v>
      </c>
      <c r="L23" s="59">
        <v>5.9849537037037041E-3</v>
      </c>
      <c r="M23" s="59">
        <v>7.4930555555555549E-3</v>
      </c>
      <c r="N23" s="59">
        <v>5.8148148148148143E-3</v>
      </c>
      <c r="O23" s="59">
        <v>7.0486111111111105E-3</v>
      </c>
      <c r="P23" s="59">
        <v>7.0416666666666674E-3</v>
      </c>
      <c r="Q23" s="59">
        <v>6.8067129629629623E-3</v>
      </c>
      <c r="R23" s="59">
        <v>4.0208333333333337E-3</v>
      </c>
      <c r="S23" s="59">
        <v>3.7592592592592591E-3</v>
      </c>
      <c r="T23" s="59">
        <v>6.971064814814798E-3</v>
      </c>
      <c r="U23" s="59"/>
      <c r="V23" s="61">
        <f>SUM(Table52[[#This Row],[SS2]:[PENALTIES]])</f>
        <v>7.2758101851851831E-2</v>
      </c>
      <c r="W23" s="101">
        <f>Table52[[#This Row],[DAY 1 TOTAL]]-V22</f>
        <v>1.307870370370473E-4</v>
      </c>
      <c r="X23" s="101">
        <f>Table52[[#This Row],[DAY 1 TOTAL]]-V$6</f>
        <v>7.2037037037037122E-3</v>
      </c>
    </row>
    <row r="24" spans="2:24" ht="15.75" customHeight="1" x14ac:dyDescent="0.2">
      <c r="B24" s="53">
        <v>19</v>
      </c>
      <c r="C24" s="99">
        <v>790</v>
      </c>
      <c r="D24" s="62" t="s">
        <v>114</v>
      </c>
      <c r="E24" s="63" t="s">
        <v>180</v>
      </c>
      <c r="F24" s="64" t="s">
        <v>181</v>
      </c>
      <c r="G24" s="65" t="s">
        <v>182</v>
      </c>
      <c r="H24" s="59">
        <v>4.4050925925925933E-3</v>
      </c>
      <c r="I24" s="59">
        <v>6.7048611111111102E-3</v>
      </c>
      <c r="J24" s="59">
        <v>2.9594907407407404E-3</v>
      </c>
      <c r="K24" s="59">
        <v>4.2094907407407402E-3</v>
      </c>
      <c r="L24" s="59">
        <v>5.8900462962962969E-3</v>
      </c>
      <c r="M24" s="59">
        <v>7.3796296296296292E-3</v>
      </c>
      <c r="N24" s="59">
        <v>5.7048611111111111E-3</v>
      </c>
      <c r="O24" s="59">
        <v>6.8449074074074081E-3</v>
      </c>
      <c r="P24" s="59">
        <v>6.5775462962962966E-3</v>
      </c>
      <c r="Q24" s="59">
        <v>6.3275462962962964E-3</v>
      </c>
      <c r="R24" s="59">
        <v>3.8668981481481484E-3</v>
      </c>
      <c r="S24" s="59">
        <v>4.123842592592593E-3</v>
      </c>
      <c r="T24" s="59">
        <v>7.96643518518525E-3</v>
      </c>
      <c r="U24" s="59"/>
      <c r="V24" s="61">
        <f>SUM(Table52[[#This Row],[SS2]:[PENALTIES]])</f>
        <v>7.2960648148148219E-2</v>
      </c>
      <c r="W24" s="102">
        <f>Table52[[#This Row],[DAY 1 TOTAL]]-V23</f>
        <v>2.025462962963881E-4</v>
      </c>
      <c r="X24" s="102">
        <f>Table52[[#This Row],[DAY 1 TOTAL]]-V$6</f>
        <v>7.4062500000001003E-3</v>
      </c>
    </row>
    <row r="25" spans="2:24" ht="15.75" customHeight="1" x14ac:dyDescent="0.2">
      <c r="B25" s="54">
        <v>20</v>
      </c>
      <c r="C25" s="99">
        <v>737</v>
      </c>
      <c r="D25" s="62" t="s">
        <v>114</v>
      </c>
      <c r="E25" s="63" t="s">
        <v>183</v>
      </c>
      <c r="F25" s="64" t="s">
        <v>184</v>
      </c>
      <c r="G25" s="65" t="s">
        <v>185</v>
      </c>
      <c r="H25" s="59">
        <v>4.3703703703703699E-3</v>
      </c>
      <c r="I25" s="59">
        <v>6.4884259259259261E-3</v>
      </c>
      <c r="J25" s="59">
        <v>3.0462962962962965E-3</v>
      </c>
      <c r="K25" s="59">
        <v>4.1759259259259258E-3</v>
      </c>
      <c r="L25" s="59">
        <v>6.145833333333333E-3</v>
      </c>
      <c r="M25" s="59">
        <v>7.6064814814814814E-3</v>
      </c>
      <c r="N25" s="59">
        <v>5.8321759259259255E-3</v>
      </c>
      <c r="O25" s="59">
        <v>7.1342592592592595E-3</v>
      </c>
      <c r="P25" s="59">
        <v>6.7453703703703703E-3</v>
      </c>
      <c r="Q25" s="59">
        <v>6.6516203703703702E-3</v>
      </c>
      <c r="R25" s="59">
        <v>4.0219907407407409E-3</v>
      </c>
      <c r="S25" s="59">
        <v>3.5902777777777777E-3</v>
      </c>
      <c r="T25" s="59">
        <v>7.1539351851852562E-3</v>
      </c>
      <c r="U25" s="59"/>
      <c r="V25" s="61">
        <f>SUM(Table52[[#This Row],[SS2]:[PENALTIES]])</f>
        <v>7.2962962962963049E-2</v>
      </c>
      <c r="W25" s="101">
        <f>Table52[[#This Row],[DAY 1 TOTAL]]-V24</f>
        <v>2.3148148148299796E-6</v>
      </c>
      <c r="X25" s="101">
        <f>Table52[[#This Row],[DAY 1 TOTAL]]-V$6</f>
        <v>7.4085648148149302E-3</v>
      </c>
    </row>
    <row r="26" spans="2:24" ht="15.75" customHeight="1" x14ac:dyDescent="0.2">
      <c r="B26" s="53">
        <v>21</v>
      </c>
      <c r="C26" s="99">
        <v>583</v>
      </c>
      <c r="D26" s="62" t="s">
        <v>118</v>
      </c>
      <c r="E26" s="63" t="s">
        <v>177</v>
      </c>
      <c r="F26" s="64" t="s">
        <v>178</v>
      </c>
      <c r="G26" s="65" t="s">
        <v>179</v>
      </c>
      <c r="H26" s="59">
        <v>4.8356481481481479E-3</v>
      </c>
      <c r="I26" s="59">
        <v>6.8831018518518521E-3</v>
      </c>
      <c r="J26" s="59">
        <v>3.0509259259259261E-3</v>
      </c>
      <c r="K26" s="59">
        <v>4.2476851851851851E-3</v>
      </c>
      <c r="L26" s="59">
        <v>5.9606481481481489E-3</v>
      </c>
      <c r="M26" s="59">
        <v>7.6863425925925927E-3</v>
      </c>
      <c r="N26" s="59">
        <v>5.7627314814814824E-3</v>
      </c>
      <c r="O26" s="59">
        <v>6.7118055555555551E-3</v>
      </c>
      <c r="P26" s="59">
        <v>7.0335648148148154E-3</v>
      </c>
      <c r="Q26" s="59">
        <v>6.5868055555555549E-3</v>
      </c>
      <c r="R26" s="59">
        <v>3.9108796296296296E-3</v>
      </c>
      <c r="S26" s="59">
        <v>3.5636574074074077E-3</v>
      </c>
      <c r="T26" s="59">
        <v>6.8611111111110956E-3</v>
      </c>
      <c r="U26" s="59"/>
      <c r="V26" s="61">
        <f>SUM(Table52[[#This Row],[SS2]:[PENALTIES]])</f>
        <v>7.3094907407407386E-2</v>
      </c>
      <c r="W26" s="102">
        <f>Table52[[#This Row],[DAY 1 TOTAL]]-V25</f>
        <v>1.3194444444433739E-4</v>
      </c>
      <c r="X26" s="102">
        <f>Table52[[#This Row],[DAY 1 TOTAL]]-V$6</f>
        <v>7.5405092592592676E-3</v>
      </c>
    </row>
    <row r="27" spans="2:24" ht="15.75" customHeight="1" x14ac:dyDescent="0.2">
      <c r="B27" s="54">
        <v>22</v>
      </c>
      <c r="C27" s="99">
        <v>577</v>
      </c>
      <c r="D27" s="62" t="s">
        <v>119</v>
      </c>
      <c r="E27" s="63" t="s">
        <v>206</v>
      </c>
      <c r="F27" s="64" t="s">
        <v>207</v>
      </c>
      <c r="G27" s="65" t="s">
        <v>208</v>
      </c>
      <c r="H27" s="59">
        <v>4.7326388888888887E-3</v>
      </c>
      <c r="I27" s="59">
        <v>7.6145833333333334E-3</v>
      </c>
      <c r="J27" s="59">
        <v>3.2037037037037034E-3</v>
      </c>
      <c r="K27" s="59">
        <v>4.3576388888888892E-3</v>
      </c>
      <c r="L27" s="59">
        <v>6.3877314814814812E-3</v>
      </c>
      <c r="M27" s="59">
        <v>7.6122685185185182E-3</v>
      </c>
      <c r="N27" s="59">
        <v>5.8819444444444457E-3</v>
      </c>
      <c r="O27" s="59">
        <v>6.9340277777777777E-3</v>
      </c>
      <c r="P27" s="59">
        <v>6.6469907407407415E-3</v>
      </c>
      <c r="Q27" s="59">
        <v>6.4675925925925916E-3</v>
      </c>
      <c r="R27" s="59">
        <v>4.0254629629629633E-3</v>
      </c>
      <c r="S27" s="59">
        <v>3.5879629629629629E-3</v>
      </c>
      <c r="T27" s="59">
        <v>6.4641203703703631E-3</v>
      </c>
      <c r="U27" s="59"/>
      <c r="V27" s="61">
        <f>SUM(Table52[[#This Row],[SS2]:[PENALTIES]])</f>
        <v>7.3916666666666658E-2</v>
      </c>
      <c r="W27" s="101">
        <f>Table52[[#This Row],[DAY 1 TOTAL]]-V26</f>
        <v>8.2175925925927207E-4</v>
      </c>
      <c r="X27" s="101">
        <f>Table52[[#This Row],[DAY 1 TOTAL]]-V$6</f>
        <v>8.3622685185185397E-3</v>
      </c>
    </row>
    <row r="28" spans="2:24" ht="15.75" customHeight="1" x14ac:dyDescent="0.2">
      <c r="B28" s="53">
        <v>23</v>
      </c>
      <c r="C28" s="99">
        <v>571</v>
      </c>
      <c r="D28" s="62" t="s">
        <v>119</v>
      </c>
      <c r="E28" s="63" t="s">
        <v>186</v>
      </c>
      <c r="F28" s="64" t="s">
        <v>187</v>
      </c>
      <c r="G28" s="65" t="s">
        <v>188</v>
      </c>
      <c r="H28" s="59">
        <v>4.2986111111111116E-3</v>
      </c>
      <c r="I28" s="59">
        <v>7.0497685185185186E-3</v>
      </c>
      <c r="J28" s="59">
        <v>3.0740740740740741E-3</v>
      </c>
      <c r="K28" s="59">
        <v>4.3969907407407412E-3</v>
      </c>
      <c r="L28" s="59">
        <v>6.5358796296296302E-3</v>
      </c>
      <c r="M28" s="59">
        <v>7.5671296296296294E-3</v>
      </c>
      <c r="N28" s="59">
        <v>6.0868055555555562E-3</v>
      </c>
      <c r="O28" s="59">
        <v>7.1782407407407411E-3</v>
      </c>
      <c r="P28" s="59">
        <v>6.8541666666666655E-3</v>
      </c>
      <c r="Q28" s="59">
        <v>6.680555555555555E-3</v>
      </c>
      <c r="R28" s="59">
        <v>3.9328703703703704E-3</v>
      </c>
      <c r="S28" s="59">
        <v>3.5266203703703705E-3</v>
      </c>
      <c r="T28" s="59">
        <v>6.7395833333334654E-3</v>
      </c>
      <c r="U28" s="59"/>
      <c r="V28" s="61">
        <f>SUM(Table52[[#This Row],[SS2]:[PENALTIES]])</f>
        <v>7.3921296296296429E-2</v>
      </c>
      <c r="W28" s="102">
        <f>Table52[[#This Row],[DAY 1 TOTAL]]-V27</f>
        <v>4.6296296297709816E-6</v>
      </c>
      <c r="X28" s="102">
        <f>Table52[[#This Row],[DAY 1 TOTAL]]-V$6</f>
        <v>8.3668981481483107E-3</v>
      </c>
    </row>
    <row r="29" spans="2:24" ht="15.75" customHeight="1" x14ac:dyDescent="0.2">
      <c r="B29" s="54">
        <v>24</v>
      </c>
      <c r="C29" s="99">
        <v>376</v>
      </c>
      <c r="D29" s="62" t="s">
        <v>120</v>
      </c>
      <c r="E29" s="63" t="s">
        <v>192</v>
      </c>
      <c r="F29" s="64" t="s">
        <v>193</v>
      </c>
      <c r="G29" s="65" t="s">
        <v>194</v>
      </c>
      <c r="H29" s="59">
        <v>4.4074074074074076E-3</v>
      </c>
      <c r="I29" s="59">
        <v>7.0162037037037042E-3</v>
      </c>
      <c r="J29" s="59">
        <v>3.0902777777777782E-3</v>
      </c>
      <c r="K29" s="59">
        <v>4.3576388888888892E-3</v>
      </c>
      <c r="L29" s="59">
        <v>6.1423611111111115E-3</v>
      </c>
      <c r="M29" s="59">
        <v>7.5925925925925926E-3</v>
      </c>
      <c r="N29" s="59">
        <v>5.8935185185185176E-3</v>
      </c>
      <c r="O29" s="59">
        <v>7.0474537037037042E-3</v>
      </c>
      <c r="P29" s="59">
        <v>7.0983796296296307E-3</v>
      </c>
      <c r="Q29" s="59">
        <v>6.8611111111111121E-3</v>
      </c>
      <c r="R29" s="59">
        <v>4.170138888888889E-3</v>
      </c>
      <c r="S29" s="59">
        <v>3.7812500000000003E-3</v>
      </c>
      <c r="T29" s="59">
        <v>6.9571759259259291E-3</v>
      </c>
      <c r="U29" s="59"/>
      <c r="V29" s="61">
        <f>SUM(Table52[[#This Row],[SS2]:[PENALTIES]])</f>
        <v>7.4415509259259258E-2</v>
      </c>
      <c r="W29" s="101">
        <f>Table52[[#This Row],[DAY 1 TOTAL]]-V28</f>
        <v>4.9421296296282835E-4</v>
      </c>
      <c r="X29" s="101">
        <f>Table52[[#This Row],[DAY 1 TOTAL]]-V$6</f>
        <v>8.861111111111139E-3</v>
      </c>
    </row>
    <row r="30" spans="2:24" ht="15.75" customHeight="1" x14ac:dyDescent="0.2">
      <c r="B30" s="53">
        <v>25</v>
      </c>
      <c r="C30" s="99">
        <v>877</v>
      </c>
      <c r="D30" s="62" t="s">
        <v>115</v>
      </c>
      <c r="E30" s="63" t="s">
        <v>189</v>
      </c>
      <c r="F30" s="64" t="s">
        <v>190</v>
      </c>
      <c r="G30" s="65" t="s">
        <v>191</v>
      </c>
      <c r="H30" s="59">
        <v>4.5509259259259261E-3</v>
      </c>
      <c r="I30" s="59">
        <v>6.8807870370370368E-3</v>
      </c>
      <c r="J30" s="59">
        <v>3.2048611111111115E-3</v>
      </c>
      <c r="K30" s="59">
        <v>4.3206018518518524E-3</v>
      </c>
      <c r="L30" s="59">
        <v>6.3553240740740749E-3</v>
      </c>
      <c r="M30" s="59">
        <v>7.9305555555555553E-3</v>
      </c>
      <c r="N30" s="59">
        <v>6.2187499999999995E-3</v>
      </c>
      <c r="O30" s="59">
        <v>7.2615740740740739E-3</v>
      </c>
      <c r="P30" s="59">
        <v>7.107638888888889E-3</v>
      </c>
      <c r="Q30" s="59">
        <v>6.649305555555555E-3</v>
      </c>
      <c r="R30" s="59">
        <v>4.0000000000000001E-3</v>
      </c>
      <c r="S30" s="59">
        <v>3.5324074074074077E-3</v>
      </c>
      <c r="T30" s="59">
        <v>6.9224537037035905E-3</v>
      </c>
      <c r="U30" s="59"/>
      <c r="V30" s="61">
        <f>SUM(Table52[[#This Row],[SS2]:[PENALTIES]])</f>
        <v>7.4935185185185077E-2</v>
      </c>
      <c r="W30" s="102">
        <f>Table52[[#This Row],[DAY 1 TOTAL]]-V29</f>
        <v>5.1967592592581935E-4</v>
      </c>
      <c r="X30" s="102">
        <f>Table52[[#This Row],[DAY 1 TOTAL]]-V$6</f>
        <v>9.3807870370369584E-3</v>
      </c>
    </row>
    <row r="31" spans="2:24" ht="15.75" customHeight="1" x14ac:dyDescent="0.2">
      <c r="B31" s="54">
        <v>26</v>
      </c>
      <c r="C31" s="99">
        <v>564</v>
      </c>
      <c r="D31" s="62" t="s">
        <v>119</v>
      </c>
      <c r="E31" s="63" t="s">
        <v>195</v>
      </c>
      <c r="F31" s="64" t="s">
        <v>196</v>
      </c>
      <c r="G31" s="65" t="s">
        <v>197</v>
      </c>
      <c r="H31" s="59">
        <v>4.4444444444444444E-3</v>
      </c>
      <c r="I31" s="59">
        <v>6.8657407407407408E-3</v>
      </c>
      <c r="J31" s="59">
        <v>3.181712962962963E-3</v>
      </c>
      <c r="K31" s="59">
        <v>4.3240740740740739E-3</v>
      </c>
      <c r="L31" s="59">
        <v>6.472222222222223E-3</v>
      </c>
      <c r="M31" s="59">
        <v>7.7962962962962968E-3</v>
      </c>
      <c r="N31" s="59">
        <v>6.106481481481481E-3</v>
      </c>
      <c r="O31" s="59">
        <v>7.0335648148148154E-3</v>
      </c>
      <c r="P31" s="59">
        <v>7.1516203703703707E-3</v>
      </c>
      <c r="Q31" s="59">
        <v>7.076388888888889E-3</v>
      </c>
      <c r="R31" s="59">
        <v>4.2256944444444442E-3</v>
      </c>
      <c r="S31" s="59">
        <v>3.944444444444444E-3</v>
      </c>
      <c r="T31" s="59">
        <v>7.6585648148148611E-3</v>
      </c>
      <c r="U31" s="59"/>
      <c r="V31" s="61">
        <f>SUM(Table52[[#This Row],[SS2]:[PENALTIES]])</f>
        <v>7.628125000000005E-2</v>
      </c>
      <c r="W31" s="101">
        <f>Table52[[#This Row],[DAY 1 TOTAL]]-V30</f>
        <v>1.3460648148149734E-3</v>
      </c>
      <c r="X31" s="101">
        <f>Table52[[#This Row],[DAY 1 TOTAL]]-V$6</f>
        <v>1.0726851851851932E-2</v>
      </c>
    </row>
    <row r="32" spans="2:24" ht="15.75" customHeight="1" x14ac:dyDescent="0.2">
      <c r="B32" s="53">
        <v>27</v>
      </c>
      <c r="C32" s="99">
        <v>864</v>
      </c>
      <c r="D32" s="62" t="s">
        <v>115</v>
      </c>
      <c r="E32" s="63" t="s">
        <v>198</v>
      </c>
      <c r="F32" s="64" t="s">
        <v>199</v>
      </c>
      <c r="G32" s="65" t="s">
        <v>191</v>
      </c>
      <c r="H32" s="59">
        <v>4.4803240740740749E-3</v>
      </c>
      <c r="I32" s="59">
        <v>6.5671296296296302E-3</v>
      </c>
      <c r="J32" s="59">
        <v>3.196759259259259E-3</v>
      </c>
      <c r="K32" s="59">
        <v>4.1898148148148146E-3</v>
      </c>
      <c r="L32" s="59">
        <v>6.2812499999999995E-3</v>
      </c>
      <c r="M32" s="59">
        <v>7.9236111111111122E-3</v>
      </c>
      <c r="N32" s="59">
        <v>6.2442129629629627E-3</v>
      </c>
      <c r="O32" s="59">
        <v>7.2245370370370363E-3</v>
      </c>
      <c r="P32" s="59">
        <v>7.2685185185185188E-3</v>
      </c>
      <c r="Q32" s="59">
        <v>7.1712962962962963E-3</v>
      </c>
      <c r="R32" s="59">
        <v>4.37962962962963E-3</v>
      </c>
      <c r="S32" s="59">
        <v>3.9502314814814816E-3</v>
      </c>
      <c r="T32" s="59">
        <v>7.6261574074074634E-3</v>
      </c>
      <c r="U32" s="59"/>
      <c r="V32" s="61">
        <f>SUM(Table52[[#This Row],[SS2]:[PENALTIES]])</f>
        <v>7.6503472222222285E-2</v>
      </c>
      <c r="W32" s="102">
        <f>Table52[[#This Row],[DAY 1 TOTAL]]-V31</f>
        <v>2.2222222222223476E-4</v>
      </c>
      <c r="X32" s="102">
        <f>Table52[[#This Row],[DAY 1 TOTAL]]-V$6</f>
        <v>1.0949074074074167E-2</v>
      </c>
    </row>
    <row r="33" spans="2:24" ht="15.75" customHeight="1" x14ac:dyDescent="0.2">
      <c r="B33" s="54">
        <v>28</v>
      </c>
      <c r="C33" s="99">
        <v>189</v>
      </c>
      <c r="D33" s="62" t="s">
        <v>116</v>
      </c>
      <c r="E33" s="63" t="s">
        <v>200</v>
      </c>
      <c r="F33" s="64" t="s">
        <v>201</v>
      </c>
      <c r="G33" s="65" t="s">
        <v>202</v>
      </c>
      <c r="H33" s="59">
        <v>4.2488425925925923E-3</v>
      </c>
      <c r="I33" s="59">
        <v>6.4108796296296301E-3</v>
      </c>
      <c r="J33" s="59">
        <v>3.3680555555555551E-3</v>
      </c>
      <c r="K33" s="59">
        <v>4.138888888888889E-3</v>
      </c>
      <c r="L33" s="59">
        <v>6.394675925925926E-3</v>
      </c>
      <c r="M33" s="59">
        <v>8.1597222222222227E-3</v>
      </c>
      <c r="N33" s="59">
        <v>6.2685185185185196E-3</v>
      </c>
      <c r="O33" s="59">
        <v>7.5995370370370366E-3</v>
      </c>
      <c r="P33" s="59">
        <v>7.292824074074074E-3</v>
      </c>
      <c r="Q33" s="59">
        <v>7.1562499999999994E-3</v>
      </c>
      <c r="R33" s="59">
        <v>4.1412037037037034E-3</v>
      </c>
      <c r="S33" s="59">
        <v>3.7997685185185183E-3</v>
      </c>
      <c r="T33" s="59">
        <v>7.7534722222221131E-3</v>
      </c>
      <c r="U33" s="59"/>
      <c r="V33" s="61">
        <f>SUM(Table52[[#This Row],[SS2]:[PENALTIES]])</f>
        <v>7.6732638888888774E-2</v>
      </c>
      <c r="W33" s="101">
        <f>Table52[[#This Row],[DAY 1 TOTAL]]-V32</f>
        <v>2.2916666666648877E-4</v>
      </c>
      <c r="X33" s="101">
        <f>Table52[[#This Row],[DAY 1 TOTAL]]-V$6</f>
        <v>1.1178240740740655E-2</v>
      </c>
    </row>
    <row r="34" spans="2:24" ht="15.75" customHeight="1" x14ac:dyDescent="0.2">
      <c r="B34" s="53">
        <v>29</v>
      </c>
      <c r="C34" s="103">
        <v>103</v>
      </c>
      <c r="D34" s="62" t="s">
        <v>116</v>
      </c>
      <c r="E34" s="104" t="s">
        <v>203</v>
      </c>
      <c r="F34" s="105" t="s">
        <v>204</v>
      </c>
      <c r="G34" s="106" t="s">
        <v>205</v>
      </c>
      <c r="H34" s="59">
        <v>4.4085648148148148E-3</v>
      </c>
      <c r="I34" s="59">
        <v>6.4930555555555549E-3</v>
      </c>
      <c r="J34" s="59">
        <v>3.2662037037037035E-3</v>
      </c>
      <c r="K34" s="59">
        <v>4.3379629629629627E-3</v>
      </c>
      <c r="L34" s="59">
        <v>6.4918981481481485E-3</v>
      </c>
      <c r="M34" s="59">
        <v>8.2881944444444453E-3</v>
      </c>
      <c r="N34" s="59">
        <v>6.2418981481481483E-3</v>
      </c>
      <c r="O34" s="59">
        <v>7.4131944444444445E-3</v>
      </c>
      <c r="P34" s="59">
        <v>7.4236111111111109E-3</v>
      </c>
      <c r="Q34" s="59">
        <v>7.1400462962962962E-3</v>
      </c>
      <c r="R34" s="59">
        <v>4.2592592592592595E-3</v>
      </c>
      <c r="S34" s="59">
        <v>3.8391203703703708E-3</v>
      </c>
      <c r="T34" s="59">
        <v>7.4861111111111933E-3</v>
      </c>
      <c r="U34" s="59"/>
      <c r="V34" s="61">
        <f>SUM(Table52[[#This Row],[SS2]:[PENALTIES]])</f>
        <v>7.7089120370370454E-2</v>
      </c>
      <c r="W34" s="102">
        <f>Table52[[#This Row],[DAY 1 TOTAL]]-V33</f>
        <v>3.5648148148167969E-4</v>
      </c>
      <c r="X34" s="102">
        <f>Table52[[#This Row],[DAY 1 TOTAL]]-V$6</f>
        <v>1.1534722222222335E-2</v>
      </c>
    </row>
    <row r="35" spans="2:24" ht="15.75" customHeight="1" x14ac:dyDescent="0.2">
      <c r="B35" s="54">
        <v>30</v>
      </c>
      <c r="C35" s="99">
        <v>175</v>
      </c>
      <c r="D35" s="62" t="s">
        <v>117</v>
      </c>
      <c r="E35" s="63" t="s">
        <v>212</v>
      </c>
      <c r="F35" s="100" t="s">
        <v>213</v>
      </c>
      <c r="G35" s="65" t="s">
        <v>214</v>
      </c>
      <c r="H35" s="59">
        <v>4.4050925925925933E-3</v>
      </c>
      <c r="I35" s="59">
        <v>6.5972222222222222E-3</v>
      </c>
      <c r="J35" s="59">
        <v>3.3206018518518519E-3</v>
      </c>
      <c r="K35" s="59">
        <v>4.3611111111111116E-3</v>
      </c>
      <c r="L35" s="59">
        <v>6.2928240740740748E-3</v>
      </c>
      <c r="M35" s="59">
        <v>8.1585648148148147E-3</v>
      </c>
      <c r="N35" s="59">
        <v>6.3993055555555548E-3</v>
      </c>
      <c r="O35" s="59">
        <v>7.424768518518518E-3</v>
      </c>
      <c r="P35" s="59">
        <v>7.5208333333333334E-3</v>
      </c>
      <c r="Q35" s="59">
        <v>7.446759259259258E-3</v>
      </c>
      <c r="R35" s="59">
        <v>4.4849537037037037E-3</v>
      </c>
      <c r="S35" s="59">
        <v>4.0173611111111113E-3</v>
      </c>
      <c r="T35" s="59">
        <v>7.6562500000000311E-3</v>
      </c>
      <c r="U35" s="59"/>
      <c r="V35" s="61">
        <f>SUM(Table52[[#This Row],[SS2]:[PENALTIES]])</f>
        <v>7.8085648148148182E-2</v>
      </c>
      <c r="W35" s="101">
        <f>Table52[[#This Row],[DAY 1 TOTAL]]-V34</f>
        <v>9.9652777777772816E-4</v>
      </c>
      <c r="X35" s="101">
        <f>Table52[[#This Row],[DAY 1 TOTAL]]-V$6</f>
        <v>1.2531250000000063E-2</v>
      </c>
    </row>
    <row r="36" spans="2:24" ht="15.75" customHeight="1" x14ac:dyDescent="0.2">
      <c r="B36" s="53">
        <v>31</v>
      </c>
      <c r="C36" s="99">
        <v>340</v>
      </c>
      <c r="D36" s="62" t="s">
        <v>120</v>
      </c>
      <c r="E36" s="63" t="s">
        <v>215</v>
      </c>
      <c r="F36" s="64" t="s">
        <v>216</v>
      </c>
      <c r="G36" s="65" t="s">
        <v>217</v>
      </c>
      <c r="H36" s="59">
        <v>4.7384259259259263E-3</v>
      </c>
      <c r="I36" s="59">
        <v>6.8923611111111121E-3</v>
      </c>
      <c r="J36" s="59">
        <v>3.2951388888888891E-3</v>
      </c>
      <c r="K36" s="59">
        <v>4.6284722222222222E-3</v>
      </c>
      <c r="L36" s="59">
        <v>6.3252314814814812E-3</v>
      </c>
      <c r="M36" s="59">
        <v>8.293981481481482E-3</v>
      </c>
      <c r="N36" s="59">
        <v>6.0902777777777778E-3</v>
      </c>
      <c r="O36" s="59">
        <v>7.4027777777777781E-3</v>
      </c>
      <c r="P36" s="59">
        <v>7.2581018518518515E-3</v>
      </c>
      <c r="Q36" s="59">
        <v>7.1446759259259258E-3</v>
      </c>
      <c r="R36" s="59">
        <v>4.4513888888888893E-3</v>
      </c>
      <c r="S36" s="59">
        <v>4.1041666666666666E-3</v>
      </c>
      <c r="T36" s="59">
        <v>7.6712962962963704E-3</v>
      </c>
      <c r="U36" s="59"/>
      <c r="V36" s="61">
        <f>SUM(Table52[[#This Row],[SS2]:[PENALTIES]])</f>
        <v>7.8296296296296378E-2</v>
      </c>
      <c r="W36" s="102">
        <f>Table52[[#This Row],[DAY 1 TOTAL]]-V35</f>
        <v>2.1064814814819588E-4</v>
      </c>
      <c r="X36" s="102">
        <f>Table52[[#This Row],[DAY 1 TOTAL]]-V$6</f>
        <v>1.2741898148148259E-2</v>
      </c>
    </row>
    <row r="37" spans="2:24" ht="15.75" customHeight="1" x14ac:dyDescent="0.2">
      <c r="B37" s="54">
        <v>32</v>
      </c>
      <c r="C37" s="99">
        <v>172</v>
      </c>
      <c r="D37" s="62" t="s">
        <v>116</v>
      </c>
      <c r="E37" s="63" t="s">
        <v>209</v>
      </c>
      <c r="F37" s="64" t="s">
        <v>210</v>
      </c>
      <c r="G37" s="65" t="s">
        <v>211</v>
      </c>
      <c r="H37" s="59">
        <v>4.5844907407407405E-3</v>
      </c>
      <c r="I37" s="59">
        <v>6.9247685185185176E-3</v>
      </c>
      <c r="J37" s="59">
        <v>3.2384259259259258E-3</v>
      </c>
      <c r="K37" s="59">
        <v>4.4861111111111109E-3</v>
      </c>
      <c r="L37" s="59">
        <v>6.4131944444444436E-3</v>
      </c>
      <c r="M37" s="59">
        <v>8.2083333333333331E-3</v>
      </c>
      <c r="N37" s="59">
        <v>6.2673611111111116E-3</v>
      </c>
      <c r="O37" s="59">
        <v>7.2766203703703708E-3</v>
      </c>
      <c r="P37" s="59">
        <v>7.6249999999999998E-3</v>
      </c>
      <c r="Q37" s="59">
        <v>7.1979166666666676E-3</v>
      </c>
      <c r="R37" s="59">
        <v>4.340277777777778E-3</v>
      </c>
      <c r="S37" s="59">
        <v>3.8935185185185184E-3</v>
      </c>
      <c r="T37" s="59">
        <v>7.8877314814814747E-3</v>
      </c>
      <c r="U37" s="59"/>
      <c r="V37" s="61">
        <f>SUM(Table52[[#This Row],[SS2]:[PENALTIES]])</f>
        <v>7.834374999999999E-2</v>
      </c>
      <c r="W37" s="101">
        <f>Table52[[#This Row],[DAY 1 TOTAL]]-V36</f>
        <v>4.7453703703612127E-5</v>
      </c>
      <c r="X37" s="101">
        <f>Table52[[#This Row],[DAY 1 TOTAL]]-V$6</f>
        <v>1.2789351851851871E-2</v>
      </c>
    </row>
    <row r="38" spans="2:24" ht="15.75" customHeight="1" x14ac:dyDescent="0.2">
      <c r="B38" s="53">
        <v>33</v>
      </c>
      <c r="C38" s="103">
        <v>118</v>
      </c>
      <c r="D38" s="62" t="s">
        <v>117</v>
      </c>
      <c r="E38" s="104" t="s">
        <v>218</v>
      </c>
      <c r="F38" s="105" t="s">
        <v>219</v>
      </c>
      <c r="G38" s="106" t="s">
        <v>220</v>
      </c>
      <c r="H38" s="59">
        <v>4.6377314814814814E-3</v>
      </c>
      <c r="I38" s="59">
        <v>6.8657407407407408E-3</v>
      </c>
      <c r="J38" s="59">
        <v>3.5891203703703706E-3</v>
      </c>
      <c r="K38" s="59">
        <v>4.4687499999999996E-3</v>
      </c>
      <c r="L38" s="59">
        <v>6.6238425925925935E-3</v>
      </c>
      <c r="M38" s="59">
        <v>8.3564814814814804E-3</v>
      </c>
      <c r="N38" s="59">
        <v>6.4710648148148149E-3</v>
      </c>
      <c r="O38" s="59">
        <v>7.8414351851851857E-3</v>
      </c>
      <c r="P38" s="59">
        <v>7.5682870370370366E-3</v>
      </c>
      <c r="Q38" s="59">
        <v>7.4317129629629629E-3</v>
      </c>
      <c r="R38" s="59">
        <v>4.4247685185185189E-3</v>
      </c>
      <c r="S38" s="59">
        <v>4.0358796296296297E-3</v>
      </c>
      <c r="T38" s="59">
        <v>7.8402777777777377E-3</v>
      </c>
      <c r="U38" s="59"/>
      <c r="V38" s="61">
        <f>SUM(Table52[[#This Row],[SS2]:[PENALTIES]])</f>
        <v>8.0155092592592556E-2</v>
      </c>
      <c r="W38" s="102">
        <f>Table52[[#This Row],[DAY 1 TOTAL]]-V37</f>
        <v>1.8113425925925658E-3</v>
      </c>
      <c r="X38" s="102">
        <f>Table52[[#This Row],[DAY 1 TOTAL]]-V$6</f>
        <v>1.4600694444444437E-2</v>
      </c>
    </row>
    <row r="39" spans="2:24" ht="15.75" customHeight="1" x14ac:dyDescent="0.2">
      <c r="B39" s="54">
        <v>34</v>
      </c>
      <c r="C39" s="103">
        <v>785</v>
      </c>
      <c r="D39" s="62" t="s">
        <v>114</v>
      </c>
      <c r="E39" s="104" t="s">
        <v>223</v>
      </c>
      <c r="F39" s="105" t="s">
        <v>224</v>
      </c>
      <c r="G39" s="106" t="s">
        <v>225</v>
      </c>
      <c r="H39" s="59">
        <v>4.8807870370370368E-3</v>
      </c>
      <c r="I39" s="59">
        <v>7.2037037037037044E-3</v>
      </c>
      <c r="J39" s="59">
        <v>3.4826388888888888E-3</v>
      </c>
      <c r="K39" s="59">
        <v>4.9305555555555552E-3</v>
      </c>
      <c r="L39" s="59">
        <v>6.7881944444444448E-3</v>
      </c>
      <c r="M39" s="59">
        <v>8.6122685185185191E-3</v>
      </c>
      <c r="N39" s="59">
        <v>6.7511574074074071E-3</v>
      </c>
      <c r="O39" s="59">
        <v>8.0300925925925921E-3</v>
      </c>
      <c r="P39" s="59">
        <v>7.9016203703703696E-3</v>
      </c>
      <c r="Q39" s="59">
        <v>7.6863425925925927E-3</v>
      </c>
      <c r="R39" s="59">
        <v>4.6805555555555559E-3</v>
      </c>
      <c r="S39" s="59">
        <v>4.2453703703703707E-3</v>
      </c>
      <c r="T39" s="59">
        <v>8.1701388888888449E-3</v>
      </c>
      <c r="U39" s="59"/>
      <c r="V39" s="61">
        <f>SUM(Table52[[#This Row],[SS2]:[PENALTIES]])</f>
        <v>8.3363425925925883E-2</v>
      </c>
      <c r="W39" s="101">
        <f>Table52[[#This Row],[DAY 1 TOTAL]]-V38</f>
        <v>3.2083333333333269E-3</v>
      </c>
      <c r="X39" s="101">
        <f>Table52[[#This Row],[DAY 1 TOTAL]]-V$6</f>
        <v>1.7809027777777764E-2</v>
      </c>
    </row>
    <row r="40" spans="2:24" ht="15.75" customHeight="1" x14ac:dyDescent="0.2">
      <c r="B40" s="53">
        <v>35</v>
      </c>
      <c r="C40" s="99">
        <v>137</v>
      </c>
      <c r="D40" s="62" t="s">
        <v>121</v>
      </c>
      <c r="E40" s="63" t="s">
        <v>226</v>
      </c>
      <c r="F40" s="64" t="s">
        <v>227</v>
      </c>
      <c r="G40" s="65" t="s">
        <v>228</v>
      </c>
      <c r="H40" s="59">
        <v>5.1180555555555554E-3</v>
      </c>
      <c r="I40" s="59">
        <v>7.4988425925925925E-3</v>
      </c>
      <c r="J40" s="59">
        <v>3.6145833333333338E-3</v>
      </c>
      <c r="K40" s="59">
        <v>4.6585648148148142E-3</v>
      </c>
      <c r="L40" s="59">
        <v>7.083333333333333E-3</v>
      </c>
      <c r="M40" s="59">
        <v>8.7627314814814825E-3</v>
      </c>
      <c r="N40" s="59">
        <v>6.8194444444444448E-3</v>
      </c>
      <c r="O40" s="59">
        <v>7.8692129629629633E-3</v>
      </c>
      <c r="P40" s="59">
        <v>7.9780092592592593E-3</v>
      </c>
      <c r="Q40" s="59">
        <v>7.8263888888888879E-3</v>
      </c>
      <c r="R40" s="59">
        <v>4.6493055555555558E-3</v>
      </c>
      <c r="S40" s="59">
        <v>4.1979166666666666E-3</v>
      </c>
      <c r="T40" s="59">
        <v>8.5173611111111214E-3</v>
      </c>
      <c r="U40" s="59"/>
      <c r="V40" s="61">
        <f>SUM(Table52[[#This Row],[SS2]:[PENALTIES]])</f>
        <v>8.4593749999999995E-2</v>
      </c>
      <c r="W40" s="102">
        <f>Table52[[#This Row],[DAY 1 TOTAL]]-V39</f>
        <v>1.2303240740741128E-3</v>
      </c>
      <c r="X40" s="102">
        <f>Table52[[#This Row],[DAY 1 TOTAL]]-V$6</f>
        <v>1.9039351851851877E-2</v>
      </c>
    </row>
    <row r="41" spans="2:24" ht="15.75" customHeight="1" x14ac:dyDescent="0.2">
      <c r="B41" s="54">
        <v>36</v>
      </c>
      <c r="C41" s="107">
        <v>551</v>
      </c>
      <c r="D41" s="62" t="s">
        <v>118</v>
      </c>
      <c r="E41" s="108" t="s">
        <v>221</v>
      </c>
      <c r="F41" s="109" t="s">
        <v>75</v>
      </c>
      <c r="G41" s="110" t="s">
        <v>222</v>
      </c>
      <c r="H41" s="59">
        <v>5.0914351851851858E-3</v>
      </c>
      <c r="I41" s="59">
        <v>6.7372685185185183E-3</v>
      </c>
      <c r="J41" s="59">
        <v>3.2372685185185191E-3</v>
      </c>
      <c r="K41" s="59">
        <v>4.4155092592592588E-3</v>
      </c>
      <c r="L41" s="59">
        <v>6.4374999999999996E-3</v>
      </c>
      <c r="M41" s="59">
        <v>8.2731481481481493E-3</v>
      </c>
      <c r="N41" s="59">
        <v>6.2604166666666676E-3</v>
      </c>
      <c r="O41" s="59">
        <v>7.4375000000000005E-3</v>
      </c>
      <c r="P41" s="59">
        <v>7.3206018518518516E-3</v>
      </c>
      <c r="Q41" s="59">
        <v>7.3460648148148148E-3</v>
      </c>
      <c r="R41" s="59">
        <v>4.3993055555555556E-3</v>
      </c>
      <c r="S41" s="59">
        <v>4.8414351851851856E-3</v>
      </c>
      <c r="T41" s="59">
        <v>1.0225694444444433E-2</v>
      </c>
      <c r="U41" s="59">
        <v>3.472222222222222E-3</v>
      </c>
      <c r="V41" s="61">
        <f>SUM(Table52[[#This Row],[SS2]:[PENALTIES]])</f>
        <v>8.549537037037036E-2</v>
      </c>
      <c r="W41" s="101">
        <f>Table52[[#This Row],[DAY 1 TOTAL]]-V40</f>
        <v>9.0162037037036513E-4</v>
      </c>
      <c r="X41" s="101">
        <f>Table52[[#This Row],[DAY 1 TOTAL]]-V$6</f>
        <v>1.9940972222222242E-2</v>
      </c>
    </row>
    <row r="42" spans="2:24" ht="15.75" customHeight="1" x14ac:dyDescent="0.2">
      <c r="B42" s="53">
        <v>37</v>
      </c>
      <c r="C42" s="99">
        <v>355</v>
      </c>
      <c r="D42" s="62" t="s">
        <v>120</v>
      </c>
      <c r="E42" s="63" t="s">
        <v>229</v>
      </c>
      <c r="F42" s="64" t="s">
        <v>230</v>
      </c>
      <c r="G42" s="65" t="s">
        <v>231</v>
      </c>
      <c r="H42" s="111">
        <v>9.075231481481481E-3</v>
      </c>
      <c r="I42" s="111">
        <v>1.153125E-2</v>
      </c>
      <c r="J42" s="59">
        <v>3.2372685185185191E-3</v>
      </c>
      <c r="K42" s="59">
        <v>4.5497685185185181E-3</v>
      </c>
      <c r="L42" s="59">
        <v>6.4814814814814813E-3</v>
      </c>
      <c r="M42" s="59">
        <v>7.842592592592592E-3</v>
      </c>
      <c r="N42" s="59">
        <v>5.9861111111111113E-3</v>
      </c>
      <c r="O42" s="59">
        <v>7.6180555555555559E-3</v>
      </c>
      <c r="P42" s="59">
        <v>7.6493055555555559E-3</v>
      </c>
      <c r="Q42" s="59">
        <v>7.0000000000000001E-3</v>
      </c>
      <c r="R42" s="59">
        <v>4.2395833333333339E-3</v>
      </c>
      <c r="S42" s="59">
        <v>3.8078703703703707E-3</v>
      </c>
      <c r="T42" s="59">
        <v>7.1782407407406934E-3</v>
      </c>
      <c r="U42" s="59"/>
      <c r="V42" s="61">
        <f>SUM(Table52[[#This Row],[SS2]:[PENALTIES]])</f>
        <v>8.6196759259259223E-2</v>
      </c>
      <c r="W42" s="102">
        <f>Table52[[#This Row],[DAY 1 TOTAL]]-V41</f>
        <v>7.0138888888886253E-4</v>
      </c>
      <c r="X42" s="102">
        <f>Table52[[#This Row],[DAY 1 TOTAL]]-V$6</f>
        <v>2.0642361111111104E-2</v>
      </c>
    </row>
    <row r="43" spans="2:24" ht="15.75" customHeight="1" x14ac:dyDescent="0.2">
      <c r="B43" s="54">
        <v>38</v>
      </c>
      <c r="C43" s="99">
        <v>424</v>
      </c>
      <c r="D43" s="62" t="s">
        <v>122</v>
      </c>
      <c r="E43" s="63" t="s">
        <v>232</v>
      </c>
      <c r="F43" s="64" t="s">
        <v>233</v>
      </c>
      <c r="G43" s="65" t="s">
        <v>234</v>
      </c>
      <c r="H43" s="59">
        <v>4.5173611111111109E-3</v>
      </c>
      <c r="I43" s="59">
        <v>6.3796296296296301E-3</v>
      </c>
      <c r="J43" s="59">
        <v>3.0902777777777782E-3</v>
      </c>
      <c r="K43" s="59">
        <v>5.3726851851851852E-3</v>
      </c>
      <c r="L43" s="111">
        <v>1.0555555555555554E-2</v>
      </c>
      <c r="M43" s="111">
        <v>1.2292824074074074E-2</v>
      </c>
      <c r="N43" s="59">
        <v>6.7129629629629622E-3</v>
      </c>
      <c r="O43" s="59">
        <v>8.0104166666666674E-3</v>
      </c>
      <c r="P43" s="59">
        <v>7.216435185185186E-3</v>
      </c>
      <c r="Q43" s="59">
        <v>7.0810185185185186E-3</v>
      </c>
      <c r="R43" s="59">
        <v>4.3159722222222219E-3</v>
      </c>
      <c r="S43" s="59">
        <v>3.840277777777778E-3</v>
      </c>
      <c r="T43" s="59">
        <v>7.1504629629629557E-3</v>
      </c>
      <c r="U43" s="59"/>
      <c r="V43" s="61">
        <f>SUM(Table52[[#This Row],[SS2]:[PENALTIES]])</f>
        <v>8.6535879629629622E-2</v>
      </c>
      <c r="W43" s="101">
        <f>Table52[[#This Row],[DAY 1 TOTAL]]-V42</f>
        <v>3.3912037037039933E-4</v>
      </c>
      <c r="X43" s="101">
        <f>Table52[[#This Row],[DAY 1 TOTAL]]-V$6</f>
        <v>2.0981481481481504E-2</v>
      </c>
    </row>
    <row r="44" spans="2:24" ht="15.75" customHeight="1" x14ac:dyDescent="0.2">
      <c r="B44" s="53">
        <v>39</v>
      </c>
      <c r="C44" s="99">
        <v>453</v>
      </c>
      <c r="D44" s="62" t="s">
        <v>122</v>
      </c>
      <c r="E44" s="63" t="s">
        <v>235</v>
      </c>
      <c r="F44" s="64" t="s">
        <v>236</v>
      </c>
      <c r="G44" s="65" t="s">
        <v>237</v>
      </c>
      <c r="H44" s="59">
        <v>5.603009259259259E-3</v>
      </c>
      <c r="I44" s="59">
        <v>7.7615740740740735E-3</v>
      </c>
      <c r="J44" s="59">
        <v>3.8229166666666667E-3</v>
      </c>
      <c r="K44" s="59">
        <v>5.084490740740741E-3</v>
      </c>
      <c r="L44" s="59">
        <v>6.9467592592592602E-3</v>
      </c>
      <c r="M44" s="59">
        <v>8.820601851851852E-3</v>
      </c>
      <c r="N44" s="59">
        <v>6.9583333333333329E-3</v>
      </c>
      <c r="O44" s="59">
        <v>9.0462962962962971E-3</v>
      </c>
      <c r="P44" s="59">
        <v>8.6574074074074071E-3</v>
      </c>
      <c r="Q44" s="59">
        <v>8.4293981481481494E-3</v>
      </c>
      <c r="R44" s="59">
        <v>5.0891203703703697E-3</v>
      </c>
      <c r="S44" s="59">
        <v>4.6053240740740742E-3</v>
      </c>
      <c r="T44" s="59">
        <v>8.499999999999952E-3</v>
      </c>
      <c r="U44" s="59"/>
      <c r="V44" s="61">
        <f>SUM(Table52[[#This Row],[SS2]:[PENALTIES]])</f>
        <v>8.9325231481481443E-2</v>
      </c>
      <c r="W44" s="102">
        <f>Table52[[#This Row],[DAY 1 TOTAL]]-V43</f>
        <v>2.7893518518518207E-3</v>
      </c>
      <c r="X44" s="102">
        <f>Table52[[#This Row],[DAY 1 TOTAL]]-V$6</f>
        <v>2.3770833333333324E-2</v>
      </c>
    </row>
    <row r="45" spans="2:24" ht="15.75" customHeight="1" x14ac:dyDescent="0.2">
      <c r="B45" s="54">
        <v>40</v>
      </c>
      <c r="C45" s="99">
        <v>180</v>
      </c>
      <c r="D45" s="62" t="s">
        <v>117</v>
      </c>
      <c r="E45" s="63" t="s">
        <v>238</v>
      </c>
      <c r="F45" s="64" t="s">
        <v>239</v>
      </c>
      <c r="G45" s="65" t="s">
        <v>240</v>
      </c>
      <c r="H45" s="111">
        <v>9.075231481481481E-3</v>
      </c>
      <c r="I45" s="111">
        <v>1.1530092592592592E-2</v>
      </c>
      <c r="J45" s="111">
        <v>7.0613425925925922E-3</v>
      </c>
      <c r="K45" s="111">
        <v>8.8449074074074072E-3</v>
      </c>
      <c r="L45" s="59">
        <v>6.6087962962962966E-3</v>
      </c>
      <c r="M45" s="59">
        <v>7.9143518518518512E-3</v>
      </c>
      <c r="N45" s="59">
        <v>6.0150462962962961E-3</v>
      </c>
      <c r="O45" s="59">
        <v>7.4618055555555549E-3</v>
      </c>
      <c r="P45" s="59">
        <v>7.0439814814814809E-3</v>
      </c>
      <c r="Q45" s="59">
        <v>6.7280092592592591E-3</v>
      </c>
      <c r="R45" s="59">
        <v>4.0983796296296298E-3</v>
      </c>
      <c r="S45" s="59">
        <v>3.6435185185185186E-3</v>
      </c>
      <c r="T45" s="59">
        <v>6.8437500000000373E-3</v>
      </c>
      <c r="U45" s="59"/>
      <c r="V45" s="61">
        <f>SUM(Table52[[#This Row],[SS2]:[PENALTIES]])</f>
        <v>9.2869212962962994E-2</v>
      </c>
      <c r="W45" s="101">
        <f>Table52[[#This Row],[DAY 1 TOTAL]]-V44</f>
        <v>3.5439814814815507E-3</v>
      </c>
      <c r="X45" s="101">
        <f>Table52[[#This Row],[DAY 1 TOTAL]]-V$6</f>
        <v>2.7314814814814875E-2</v>
      </c>
    </row>
    <row r="46" spans="2:24" ht="15.75" customHeight="1" x14ac:dyDescent="0.2">
      <c r="B46" s="53">
        <v>41</v>
      </c>
      <c r="C46" s="99">
        <v>475</v>
      </c>
      <c r="D46" s="62" t="s">
        <v>122</v>
      </c>
      <c r="E46" s="63" t="s">
        <v>241</v>
      </c>
      <c r="F46" s="64" t="s">
        <v>242</v>
      </c>
      <c r="G46" s="65" t="s">
        <v>243</v>
      </c>
      <c r="H46" s="111">
        <v>9.075231481481481E-3</v>
      </c>
      <c r="I46" s="111">
        <v>1.1530092592592592E-2</v>
      </c>
      <c r="J46" s="111">
        <v>7.0613425925925922E-3</v>
      </c>
      <c r="K46" s="111">
        <v>8.8449074074074072E-3</v>
      </c>
      <c r="L46" s="111">
        <v>1.0555555555555554E-2</v>
      </c>
      <c r="M46" s="111">
        <v>1.2292824074074074E-2</v>
      </c>
      <c r="N46" s="111">
        <v>1.0430555555555556E-2</v>
      </c>
      <c r="O46" s="59">
        <v>8.0925925925925939E-3</v>
      </c>
      <c r="P46" s="59">
        <v>8.6747685185185192E-3</v>
      </c>
      <c r="Q46" s="59">
        <v>8.3020833333333332E-3</v>
      </c>
      <c r="R46" s="59">
        <v>4.9791666666666665E-3</v>
      </c>
      <c r="S46" s="59">
        <v>4.681712962962963E-3</v>
      </c>
      <c r="T46" s="59">
        <v>8.9409722222222321E-3</v>
      </c>
      <c r="U46" s="59"/>
      <c r="V46" s="61">
        <f>SUM(Table52[[#This Row],[SS2]:[PENALTIES]])</f>
        <v>0.11346180555555557</v>
      </c>
      <c r="W46" s="102">
        <f>Table52[[#This Row],[DAY 1 TOTAL]]-V45</f>
        <v>2.0592592592592579E-2</v>
      </c>
      <c r="X46" s="102">
        <f>Table52[[#This Row],[DAY 1 TOTAL]]-V$6</f>
        <v>4.7907407407407454E-2</v>
      </c>
    </row>
    <row r="47" spans="2:24" ht="15.75" customHeight="1" x14ac:dyDescent="0.2">
      <c r="B47" s="54">
        <v>42</v>
      </c>
      <c r="C47" s="99">
        <v>522</v>
      </c>
      <c r="D47" s="62" t="s">
        <v>118</v>
      </c>
      <c r="E47" s="63" t="s">
        <v>244</v>
      </c>
      <c r="F47" s="64" t="s">
        <v>245</v>
      </c>
      <c r="G47" s="65" t="s">
        <v>246</v>
      </c>
      <c r="H47" s="59">
        <v>4.3217592592592596E-3</v>
      </c>
      <c r="I47" s="59">
        <v>6.9583333333333329E-3</v>
      </c>
      <c r="J47" s="59">
        <v>3.0682870370370365E-3</v>
      </c>
      <c r="K47" s="59">
        <v>4.177083333333333E-3</v>
      </c>
      <c r="L47" s="59">
        <v>6.230324074074073E-3</v>
      </c>
      <c r="M47" s="59">
        <v>7.6365740740740734E-3</v>
      </c>
      <c r="N47" s="59">
        <v>5.9930555555555562E-3</v>
      </c>
      <c r="O47" s="59">
        <v>6.7847222222222224E-3</v>
      </c>
      <c r="P47" s="59">
        <v>6.9803240740740737E-3</v>
      </c>
      <c r="Q47" s="59"/>
      <c r="R47" s="59"/>
      <c r="S47" s="59"/>
      <c r="T47" s="59"/>
      <c r="U47" s="59"/>
      <c r="V47" s="61" t="s">
        <v>109</v>
      </c>
      <c r="W47" s="101"/>
      <c r="X47" s="101"/>
    </row>
    <row r="48" spans="2:24" ht="15.75" customHeight="1" x14ac:dyDescent="0.2">
      <c r="B48" s="53">
        <v>43</v>
      </c>
      <c r="C48" s="99">
        <v>140</v>
      </c>
      <c r="D48" s="62" t="s">
        <v>117</v>
      </c>
      <c r="E48" s="63" t="s">
        <v>247</v>
      </c>
      <c r="F48" s="64" t="s">
        <v>248</v>
      </c>
      <c r="G48" s="65" t="s">
        <v>249</v>
      </c>
      <c r="H48" s="59">
        <v>4.6747685185185182E-3</v>
      </c>
      <c r="I48" s="59">
        <v>8.0590277777777778E-3</v>
      </c>
      <c r="J48" s="59">
        <v>7.0613425925925922E-3</v>
      </c>
      <c r="K48" s="59">
        <v>8.8449074074074072E-3</v>
      </c>
      <c r="L48" s="59">
        <v>6.9062500000000001E-3</v>
      </c>
      <c r="M48" s="59" t="s">
        <v>108</v>
      </c>
      <c r="N48" s="59"/>
      <c r="O48" s="59"/>
      <c r="P48" s="59"/>
      <c r="Q48" s="59"/>
      <c r="R48" s="59"/>
      <c r="S48" s="59"/>
      <c r="T48" s="59"/>
      <c r="U48" s="59"/>
      <c r="V48" s="61" t="s">
        <v>109</v>
      </c>
      <c r="W48" s="58"/>
      <c r="X48" s="58"/>
    </row>
    <row r="49" spans="2:24" ht="15.75" customHeight="1" x14ac:dyDescent="0.2">
      <c r="B49" s="54">
        <v>44</v>
      </c>
      <c r="C49" s="107">
        <v>819</v>
      </c>
      <c r="D49" s="62" t="s">
        <v>115</v>
      </c>
      <c r="E49" s="108" t="s">
        <v>250</v>
      </c>
      <c r="F49" s="109" t="s">
        <v>251</v>
      </c>
      <c r="G49" s="110" t="s">
        <v>252</v>
      </c>
      <c r="H49" s="59">
        <v>4.386574074074074E-3</v>
      </c>
      <c r="I49" s="59" t="s">
        <v>108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1" t="s">
        <v>109</v>
      </c>
      <c r="W49" s="59"/>
      <c r="X49" s="59"/>
    </row>
    <row r="50" spans="2:24" ht="15.75" customHeight="1" x14ac:dyDescent="0.2">
      <c r="B50" s="53">
        <v>45</v>
      </c>
      <c r="C50" s="99">
        <v>515</v>
      </c>
      <c r="D50" s="62" t="s">
        <v>118</v>
      </c>
      <c r="E50" s="63" t="s">
        <v>256</v>
      </c>
      <c r="F50" s="64" t="s">
        <v>257</v>
      </c>
      <c r="G50" s="65" t="s">
        <v>258</v>
      </c>
      <c r="H50" s="59" t="s">
        <v>109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1" t="s">
        <v>109</v>
      </c>
      <c r="W50" s="58"/>
      <c r="X50" s="58"/>
    </row>
    <row r="51" spans="2:24" ht="15.75" customHeight="1" x14ac:dyDescent="0.2">
      <c r="B51" s="54">
        <v>46</v>
      </c>
      <c r="C51" s="99">
        <v>472</v>
      </c>
      <c r="D51" s="62" t="s">
        <v>122</v>
      </c>
      <c r="E51" s="63" t="s">
        <v>253</v>
      </c>
      <c r="F51" s="64" t="s">
        <v>254</v>
      </c>
      <c r="G51" s="65" t="s">
        <v>255</v>
      </c>
      <c r="H51" s="59" t="s">
        <v>109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1" t="s">
        <v>109</v>
      </c>
      <c r="W51" s="59"/>
      <c r="X51" s="59"/>
    </row>
    <row r="52" spans="2:24" ht="15.75" customHeight="1" x14ac:dyDescent="0.2">
      <c r="B52" s="53">
        <v>47</v>
      </c>
      <c r="C52" s="99">
        <v>542</v>
      </c>
      <c r="D52" s="62" t="s">
        <v>119</v>
      </c>
      <c r="E52" s="63" t="s">
        <v>259</v>
      </c>
      <c r="F52" s="64" t="s">
        <v>260</v>
      </c>
      <c r="G52" s="65" t="s">
        <v>261</v>
      </c>
      <c r="H52" s="59" t="s">
        <v>109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1" t="s">
        <v>109</v>
      </c>
      <c r="W52" s="58"/>
      <c r="X52" s="58"/>
    </row>
    <row r="53" spans="2:24" ht="15.75" customHeight="1" x14ac:dyDescent="0.2">
      <c r="B53" s="54">
        <v>48</v>
      </c>
      <c r="C53" s="99">
        <v>567</v>
      </c>
      <c r="D53" s="62" t="s">
        <v>119</v>
      </c>
      <c r="E53" s="63" t="s">
        <v>262</v>
      </c>
      <c r="F53" s="64" t="s">
        <v>263</v>
      </c>
      <c r="G53" s="65" t="s">
        <v>264</v>
      </c>
      <c r="H53" s="59" t="s">
        <v>109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1" t="s">
        <v>109</v>
      </c>
      <c r="W53" s="81"/>
      <c r="X53" s="81"/>
    </row>
    <row r="55" spans="2:24" x14ac:dyDescent="0.2">
      <c r="H55" t="s">
        <v>274</v>
      </c>
    </row>
  </sheetData>
  <mergeCells count="3">
    <mergeCell ref="C2:V2"/>
    <mergeCell ref="C3:V3"/>
    <mergeCell ref="Z2:AE4"/>
  </mergeCells>
  <pageMargins left="0.1" right="0.1" top="0.39370078740157499" bottom="0.39370078740157499" header="0.31496062992126" footer="0.31496062992126"/>
  <pageSetup paperSize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77A4-4E0D-AE45-A96C-BD2DBF130BA7}">
  <sheetPr published="0"/>
  <dimension ref="B3:E18"/>
  <sheetViews>
    <sheetView workbookViewId="0">
      <selection activeCell="E19" sqref="E19"/>
    </sheetView>
  </sheetViews>
  <sheetFormatPr baseColWidth="10" defaultColWidth="10.83203125" defaultRowHeight="15" x14ac:dyDescent="0.2"/>
  <cols>
    <col min="1" max="1" width="4.33203125" customWidth="1"/>
    <col min="2" max="2" width="14" customWidth="1"/>
    <col min="3" max="3" width="31" customWidth="1"/>
    <col min="4" max="5" width="15.83203125" customWidth="1"/>
  </cols>
  <sheetData>
    <row r="3" spans="2:5" ht="98.25" customHeight="1" x14ac:dyDescent="0.2"/>
    <row r="4" spans="2:5" ht="37" x14ac:dyDescent="0.2">
      <c r="B4" s="116" t="s">
        <v>106</v>
      </c>
      <c r="C4" s="116"/>
      <c r="D4" s="116"/>
      <c r="E4" s="116"/>
    </row>
    <row r="6" spans="2:5" ht="40.25" customHeight="1" x14ac:dyDescent="0.2">
      <c r="B6" s="82" t="s">
        <v>77</v>
      </c>
      <c r="C6" s="83" t="s">
        <v>79</v>
      </c>
      <c r="D6" s="84" t="s">
        <v>47</v>
      </c>
      <c r="E6" s="85" t="s">
        <v>107</v>
      </c>
    </row>
    <row r="7" spans="2:5" ht="19" x14ac:dyDescent="0.2">
      <c r="B7" s="86" t="s">
        <v>95</v>
      </c>
      <c r="C7" s="87" t="s">
        <v>100</v>
      </c>
      <c r="D7" s="88">
        <f>TT!E117/TT!$AO$118/24</f>
        <v>3.7239583333333339E-3</v>
      </c>
      <c r="E7" s="89">
        <f>TT!E117/TT!$AO$120/24</f>
        <v>4.2559523809523811E-3</v>
      </c>
    </row>
    <row r="8" spans="2:5" ht="19" x14ac:dyDescent="0.2">
      <c r="B8" s="90" t="s">
        <v>4</v>
      </c>
      <c r="C8" s="91" t="s">
        <v>80</v>
      </c>
      <c r="D8" s="92">
        <f>TT!F117/TT!$AO$118/24</f>
        <v>1.0104166666666666E-2</v>
      </c>
      <c r="E8" s="93">
        <f>TT!F117/TT!$AO$120/24</f>
        <v>1.1547619047619048E-2</v>
      </c>
    </row>
    <row r="9" spans="2:5" ht="19" x14ac:dyDescent="0.2">
      <c r="B9" s="86" t="s">
        <v>5</v>
      </c>
      <c r="C9" s="87" t="s">
        <v>81</v>
      </c>
      <c r="D9" s="88">
        <f>TT!G117/TT!$AO$118/24</f>
        <v>9.6354166666666671E-3</v>
      </c>
      <c r="E9" s="89">
        <f>TT!G117/TT!$AO$120/24</f>
        <v>1.1011904761904763E-2</v>
      </c>
    </row>
    <row r="10" spans="2:5" ht="19" x14ac:dyDescent="0.2">
      <c r="B10" s="90" t="s">
        <v>6</v>
      </c>
      <c r="C10" s="91" t="s">
        <v>82</v>
      </c>
      <c r="D10" s="92">
        <f>TT!H117/TT!$AO$118/24</f>
        <v>8.5156250000000006E-3</v>
      </c>
      <c r="E10" s="93">
        <f>TT!H117/TT!$AO$120/24</f>
        <v>9.7321428571428576E-3</v>
      </c>
    </row>
    <row r="11" spans="2:5" ht="19" x14ac:dyDescent="0.2">
      <c r="B11" s="86" t="s">
        <v>15</v>
      </c>
      <c r="C11" s="87" t="s">
        <v>83</v>
      </c>
      <c r="D11" s="88">
        <f>TT!H117/TT!$AO$118/24</f>
        <v>8.5156250000000006E-3</v>
      </c>
      <c r="E11" s="89">
        <f>TT!I117/TT!$AO$120/24</f>
        <v>2.2083333333333333E-2</v>
      </c>
    </row>
    <row r="12" spans="2:5" ht="19" x14ac:dyDescent="0.2">
      <c r="B12" s="90" t="s">
        <v>7</v>
      </c>
      <c r="C12" s="91" t="s">
        <v>84</v>
      </c>
      <c r="D12" s="92">
        <f>TT!J117/TT!$AO$118/24</f>
        <v>1.8906249999999999E-2</v>
      </c>
      <c r="E12" s="93">
        <f>TT!J117/TT!$AO$120/24</f>
        <v>2.1607142857142856E-2</v>
      </c>
    </row>
    <row r="13" spans="2:5" ht="19" x14ac:dyDescent="0.2">
      <c r="B13" s="86" t="s">
        <v>8</v>
      </c>
      <c r="C13" s="87" t="s">
        <v>85</v>
      </c>
      <c r="D13" s="88">
        <f>TT!K117/TT!$AO$118/24</f>
        <v>9.2916666666666668E-3</v>
      </c>
      <c r="E13" s="89">
        <f>TT!K117/TT!$AO$120/24</f>
        <v>1.0619047619047618E-2</v>
      </c>
    </row>
    <row r="14" spans="2:5" ht="19" x14ac:dyDescent="0.2">
      <c r="B14" s="90" t="s">
        <v>9</v>
      </c>
      <c r="C14" s="91" t="s">
        <v>86</v>
      </c>
      <c r="D14" s="92">
        <f>TT!L117/TT!$AO$118/24</f>
        <v>2.8020833333333335E-3</v>
      </c>
      <c r="E14" s="93">
        <f>TT!L117/TT!$AO$120/24</f>
        <v>3.2023809523809526E-3</v>
      </c>
    </row>
    <row r="15" spans="2:5" ht="19" x14ac:dyDescent="0.2">
      <c r="B15" s="86" t="s">
        <v>10</v>
      </c>
      <c r="C15" s="87" t="s">
        <v>87</v>
      </c>
      <c r="D15" s="88">
        <f>TT!M117/TT!$AO$118/24</f>
        <v>2.6875000000000002E-3</v>
      </c>
      <c r="E15" s="89">
        <f>TT!M117/TT!$AO$120/24</f>
        <v>3.0714285714285717E-3</v>
      </c>
    </row>
    <row r="16" spans="2:5" ht="19" x14ac:dyDescent="0.2">
      <c r="B16" s="90" t="s">
        <v>11</v>
      </c>
      <c r="C16" s="91" t="s">
        <v>88</v>
      </c>
      <c r="D16" s="92">
        <f>TT!N117/TT!$AO$118/24</f>
        <v>9.2395833333333323E-3</v>
      </c>
      <c r="E16" s="93">
        <f>TT!N117/TT!$AO$120/24</f>
        <v>1.0559523809523809E-2</v>
      </c>
    </row>
    <row r="17" spans="2:5" ht="19" x14ac:dyDescent="0.2">
      <c r="B17" s="86" t="s">
        <v>12</v>
      </c>
      <c r="C17" s="87" t="s">
        <v>89</v>
      </c>
      <c r="D17" s="88">
        <f>TT!O117/TT!$AO$118/24</f>
        <v>1.4406250000000001E-2</v>
      </c>
      <c r="E17" s="89">
        <f>TT!O117/TT!$AO$120/24</f>
        <v>1.6464285714285713E-2</v>
      </c>
    </row>
    <row r="18" spans="2:5" ht="19" x14ac:dyDescent="0.2">
      <c r="B18" s="94" t="s">
        <v>13</v>
      </c>
      <c r="C18" s="95" t="s">
        <v>90</v>
      </c>
      <c r="D18" s="96">
        <f>TT!P117/TT!$AO$118/24</f>
        <v>1.3171875E-2</v>
      </c>
      <c r="E18" s="97">
        <f>TT!P117/TT!$AO$120/24</f>
        <v>1.5053571428571428E-2</v>
      </c>
    </row>
  </sheetData>
  <mergeCells count="1">
    <mergeCell ref="B4:E4"/>
  </mergeCells>
  <pageMargins left="0.7" right="0.7" top="0.75" bottom="0.75" header="0.3" footer="0.3"/>
  <pageSetup paperSize="9" orientation="landscape" copies="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D470F-F78B-DC43-AFCB-F46ED80522BA}">
  <sheetPr published="0"/>
  <dimension ref="B3:F21"/>
  <sheetViews>
    <sheetView workbookViewId="0">
      <selection activeCell="L6" sqref="L6"/>
    </sheetView>
  </sheetViews>
  <sheetFormatPr baseColWidth="10" defaultColWidth="10.83203125" defaultRowHeight="15" x14ac:dyDescent="0.2"/>
  <cols>
    <col min="1" max="1" width="4.33203125" customWidth="1"/>
    <col min="2" max="2" width="14" customWidth="1"/>
    <col min="3" max="3" width="31" customWidth="1"/>
    <col min="4" max="4" width="13" hidden="1" customWidth="1"/>
    <col min="5" max="5" width="20.83203125" hidden="1" customWidth="1"/>
    <col min="6" max="6" width="20.83203125" customWidth="1"/>
  </cols>
  <sheetData>
    <row r="3" spans="2:6" ht="98.25" customHeight="1" x14ac:dyDescent="0.2"/>
    <row r="4" spans="2:6" ht="37" x14ac:dyDescent="0.2">
      <c r="B4" s="116" t="s">
        <v>102</v>
      </c>
      <c r="C4" s="116"/>
      <c r="D4" s="116"/>
      <c r="E4" s="116"/>
      <c r="F4" s="116"/>
    </row>
    <row r="6" spans="2:6" ht="40.25" customHeight="1" x14ac:dyDescent="0.2">
      <c r="B6" s="35" t="s">
        <v>77</v>
      </c>
      <c r="C6" s="36" t="s">
        <v>79</v>
      </c>
      <c r="D6" s="36" t="s">
        <v>46</v>
      </c>
      <c r="E6" s="41" t="s">
        <v>78</v>
      </c>
      <c r="F6" s="42" t="s">
        <v>101</v>
      </c>
    </row>
    <row r="7" spans="2:6" ht="19" x14ac:dyDescent="0.2">
      <c r="B7" s="37" t="s">
        <v>1</v>
      </c>
      <c r="C7" s="38"/>
      <c r="D7" s="38"/>
      <c r="E7" s="44" t="s">
        <v>73</v>
      </c>
      <c r="F7" s="45" t="s">
        <v>75</v>
      </c>
    </row>
    <row r="8" spans="2:6" ht="19" x14ac:dyDescent="0.2">
      <c r="B8" s="37" t="s">
        <v>3</v>
      </c>
      <c r="C8" s="43"/>
      <c r="D8" s="43"/>
      <c r="E8" s="44" t="s">
        <v>74</v>
      </c>
      <c r="F8" s="45" t="s">
        <v>76</v>
      </c>
    </row>
    <row r="9" spans="2:6" ht="19" x14ac:dyDescent="0.2">
      <c r="B9" s="37" t="s">
        <v>95</v>
      </c>
      <c r="C9" s="43" t="s">
        <v>100</v>
      </c>
      <c r="D9" s="38"/>
      <c r="E9" s="46">
        <f>TT!E138</f>
        <v>0</v>
      </c>
      <c r="F9" s="47" t="e">
        <f>TT!E139</f>
        <v>#REF!</v>
      </c>
    </row>
    <row r="10" spans="2:6" ht="19" x14ac:dyDescent="0.2">
      <c r="B10" s="37" t="s">
        <v>4</v>
      </c>
      <c r="C10" s="43" t="s">
        <v>80</v>
      </c>
      <c r="D10" s="43"/>
      <c r="E10" s="46">
        <f>TT!F138</f>
        <v>0</v>
      </c>
      <c r="F10" s="47" t="e">
        <f>TT!F139</f>
        <v>#REF!</v>
      </c>
    </row>
    <row r="11" spans="2:6" ht="19" x14ac:dyDescent="0.2">
      <c r="B11" s="37" t="s">
        <v>5</v>
      </c>
      <c r="C11" s="43" t="s">
        <v>81</v>
      </c>
      <c r="D11" s="43"/>
      <c r="E11" s="46">
        <f>TT!G138</f>
        <v>0</v>
      </c>
      <c r="F11" s="47" t="e">
        <f>TT!G139</f>
        <v>#REF!</v>
      </c>
    </row>
    <row r="12" spans="2:6" ht="19" x14ac:dyDescent="0.2">
      <c r="B12" s="37" t="s">
        <v>6</v>
      </c>
      <c r="C12" s="43" t="s">
        <v>82</v>
      </c>
      <c r="D12" s="43"/>
      <c r="E12" s="46">
        <f>TT!H138</f>
        <v>0</v>
      </c>
      <c r="F12" s="47" t="e">
        <f>TT!H139</f>
        <v>#REF!</v>
      </c>
    </row>
    <row r="13" spans="2:6" ht="19" x14ac:dyDescent="0.2">
      <c r="B13" s="37" t="s">
        <v>15</v>
      </c>
      <c r="C13" s="43" t="s">
        <v>83</v>
      </c>
      <c r="D13" s="43"/>
      <c r="E13" s="46">
        <f>TT!I138</f>
        <v>0</v>
      </c>
      <c r="F13" s="47" t="e">
        <f>TT!I139</f>
        <v>#REF!</v>
      </c>
    </row>
    <row r="14" spans="2:6" ht="19" x14ac:dyDescent="0.2">
      <c r="B14" s="37" t="s">
        <v>7</v>
      </c>
      <c r="C14" s="43" t="s">
        <v>84</v>
      </c>
      <c r="D14" s="43"/>
      <c r="E14" s="46">
        <f>TT!J138</f>
        <v>0</v>
      </c>
      <c r="F14" s="45"/>
    </row>
    <row r="15" spans="2:6" ht="19" x14ac:dyDescent="0.2">
      <c r="B15" s="37" t="s">
        <v>8</v>
      </c>
      <c r="C15" s="43" t="s">
        <v>85</v>
      </c>
      <c r="D15" s="43"/>
      <c r="E15" s="46">
        <f>TT!K138</f>
        <v>0</v>
      </c>
      <c r="F15" s="47" t="str">
        <f>TT!K139</f>
        <v/>
      </c>
    </row>
    <row r="16" spans="2:6" ht="19" x14ac:dyDescent="0.2">
      <c r="B16" s="37" t="s">
        <v>9</v>
      </c>
      <c r="C16" s="43" t="s">
        <v>86</v>
      </c>
      <c r="D16" s="43"/>
      <c r="E16" s="46">
        <f>TT!L138</f>
        <v>0</v>
      </c>
      <c r="F16" s="47" t="str">
        <f>TT!L139</f>
        <v/>
      </c>
    </row>
    <row r="17" spans="2:6" ht="19" x14ac:dyDescent="0.2">
      <c r="B17" s="37" t="s">
        <v>10</v>
      </c>
      <c r="C17" s="43" t="s">
        <v>87</v>
      </c>
      <c r="D17" s="43"/>
      <c r="E17" s="46">
        <f>TT!M138</f>
        <v>0</v>
      </c>
      <c r="F17" s="47" t="str">
        <f>TT!M139</f>
        <v/>
      </c>
    </row>
    <row r="18" spans="2:6" ht="19" x14ac:dyDescent="0.2">
      <c r="B18" s="37" t="s">
        <v>11</v>
      </c>
      <c r="C18" s="43" t="s">
        <v>88</v>
      </c>
      <c r="D18" s="43"/>
      <c r="E18" s="46">
        <f>TT!N138</f>
        <v>0</v>
      </c>
      <c r="F18" s="45"/>
    </row>
    <row r="19" spans="2:6" ht="19" x14ac:dyDescent="0.2">
      <c r="B19" s="37" t="s">
        <v>12</v>
      </c>
      <c r="C19" s="43" t="s">
        <v>89</v>
      </c>
      <c r="D19" s="43"/>
      <c r="E19" s="46">
        <f>TT!O138</f>
        <v>0</v>
      </c>
      <c r="F19" s="47" t="str">
        <f>TT!O139</f>
        <v/>
      </c>
    </row>
    <row r="20" spans="2:6" ht="19" x14ac:dyDescent="0.2">
      <c r="B20" s="37" t="s">
        <v>13</v>
      </c>
      <c r="C20" s="43" t="s">
        <v>90</v>
      </c>
      <c r="D20" s="43"/>
      <c r="E20" s="46">
        <f>TT!P138</f>
        <v>0</v>
      </c>
      <c r="F20" s="47" t="str">
        <f>TT!P139</f>
        <v/>
      </c>
    </row>
    <row r="21" spans="2:6" ht="19" x14ac:dyDescent="0.2">
      <c r="B21" s="39" t="s">
        <v>18</v>
      </c>
      <c r="C21" s="40"/>
      <c r="D21" s="40"/>
      <c r="E21" s="48">
        <f>SUBTOTAL(109,E10:E20)</f>
        <v>0</v>
      </c>
      <c r="F21" s="48" t="e">
        <f>SUBTOTAL(109,F10:F20)</f>
        <v>#REF!</v>
      </c>
    </row>
  </sheetData>
  <mergeCells count="1">
    <mergeCell ref="B4:F4"/>
  </mergeCells>
  <pageMargins left="0.7" right="0.7" top="0.75" bottom="0.75" header="0.3" footer="0.3"/>
  <pageSetup paperSize="9" orientation="landscape" copies="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Sheet4">
    <tabColor rgb="FF00B050"/>
  </sheetPr>
  <dimension ref="A1:AO147"/>
  <sheetViews>
    <sheetView workbookViewId="0">
      <pane xSplit="2" ySplit="4" topLeftCell="C114" activePane="bottomRight" state="frozen"/>
      <selection pane="topRight" activeCell="D1" sqref="D1"/>
      <selection pane="bottomLeft" activeCell="A4" sqref="A4"/>
      <selection pane="bottomRight" activeCell="M119" sqref="M119"/>
    </sheetView>
  </sheetViews>
  <sheetFormatPr baseColWidth="10" defaultColWidth="9.1640625" defaultRowHeight="15" x14ac:dyDescent="0.2"/>
  <cols>
    <col min="1" max="1" width="14.5" customWidth="1"/>
    <col min="2" max="2" width="12.1640625" bestFit="1" customWidth="1"/>
    <col min="3" max="3" width="16.6640625" customWidth="1"/>
    <col min="4" max="4" width="12.6640625" style="1" hidden="1" customWidth="1"/>
    <col min="5" max="16" width="12.6640625" customWidth="1"/>
    <col min="17" max="33" width="12.6640625" hidden="1" customWidth="1"/>
    <col min="34" max="34" width="10.6640625" hidden="1" customWidth="1"/>
    <col min="35" max="35" width="9.1640625" hidden="1" customWidth="1"/>
    <col min="36" max="37" width="10.6640625" bestFit="1" customWidth="1"/>
    <col min="40" max="40" width="11" bestFit="1" customWidth="1"/>
  </cols>
  <sheetData>
    <row r="1" spans="1:36" ht="21" x14ac:dyDescent="0.25">
      <c r="A1" s="118" t="s">
        <v>103</v>
      </c>
      <c r="B1" s="118"/>
      <c r="C1" s="29"/>
    </row>
    <row r="2" spans="1:36" ht="20" hidden="1" thickBot="1" x14ac:dyDescent="0.3">
      <c r="A2" s="28" t="s">
        <v>19</v>
      </c>
      <c r="B2" s="28"/>
      <c r="C2" s="28"/>
      <c r="D2" s="28"/>
      <c r="F2" s="1"/>
      <c r="H2" s="1"/>
      <c r="J2" s="1"/>
      <c r="L2" s="1"/>
      <c r="N2" s="1"/>
      <c r="P2" s="1"/>
      <c r="R2" s="1"/>
      <c r="T2" s="1"/>
      <c r="V2" s="1"/>
      <c r="X2" s="1"/>
      <c r="Y2" s="1"/>
      <c r="AA2" s="1"/>
      <c r="AC2" s="1"/>
      <c r="AD2" s="1"/>
      <c r="AF2" s="1"/>
      <c r="AG2" s="1"/>
    </row>
    <row r="3" spans="1:36" ht="20" hidden="1" thickBot="1" x14ac:dyDescent="0.3">
      <c r="A3" s="28"/>
      <c r="B3" s="28"/>
      <c r="C3" s="34"/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</row>
    <row r="4" spans="1:36" ht="32.25" hidden="1" customHeight="1" thickBot="1" x14ac:dyDescent="0.25">
      <c r="A4" s="5" t="s">
        <v>0</v>
      </c>
      <c r="B4" s="5" t="s">
        <v>1</v>
      </c>
      <c r="C4" s="5"/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32</v>
      </c>
      <c r="Q4" s="13" t="s">
        <v>33</v>
      </c>
      <c r="R4" s="13" t="s">
        <v>34</v>
      </c>
      <c r="S4" s="13" t="s">
        <v>35</v>
      </c>
      <c r="T4" s="13" t="s">
        <v>36</v>
      </c>
      <c r="U4" s="13" t="s">
        <v>37</v>
      </c>
      <c r="V4" s="13" t="s">
        <v>38</v>
      </c>
      <c r="W4" s="13" t="s">
        <v>39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J4" t="s">
        <v>40</v>
      </c>
    </row>
    <row r="5" spans="1:36" s="6" customFormat="1" ht="15" hidden="1" customHeight="1" x14ac:dyDescent="0.2">
      <c r="A5" s="22" t="e">
        <f>IF(#REF!="","",#REF!)</f>
        <v>#REF!</v>
      </c>
      <c r="B5" s="14" t="e">
        <f>IF(A5="","",VLOOKUP(A5,#REF!,2,FALSE))</f>
        <v>#REF!</v>
      </c>
      <c r="C5" s="14"/>
      <c r="D5" s="27">
        <v>3.483796296296296E-3</v>
      </c>
      <c r="E5" s="27">
        <v>2.0277777777777777E-3</v>
      </c>
      <c r="F5" s="27">
        <v>3.2314814814814814E-3</v>
      </c>
      <c r="G5" s="27">
        <v>4.8784722222222224E-3</v>
      </c>
      <c r="H5" s="27">
        <v>2.4733796296296296E-3</v>
      </c>
      <c r="I5" s="27">
        <v>3.212962962962963E-3</v>
      </c>
      <c r="J5" s="27">
        <v>4.8761574074074072E-3</v>
      </c>
      <c r="K5" s="27">
        <v>5.1180555555555554E-3</v>
      </c>
      <c r="L5" s="27">
        <v>4.8229166666666672E-3</v>
      </c>
      <c r="M5" s="27">
        <v>6.300925925925926E-3</v>
      </c>
      <c r="N5" s="27">
        <v>1.3961805555555555E-2</v>
      </c>
      <c r="O5" s="27"/>
      <c r="P5" s="27">
        <v>4.8530092592592592E-3</v>
      </c>
      <c r="Q5" s="27">
        <v>6.2268518518518515E-3</v>
      </c>
      <c r="R5" s="27">
        <v>7.3703703703703709E-3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4"/>
      <c r="AI5" s="4"/>
      <c r="AJ5" s="26">
        <f>SUM(E5:X5)</f>
        <v>6.9354166666666661E-2</v>
      </c>
    </row>
    <row r="6" spans="1:36" s="6" customFormat="1" hidden="1" x14ac:dyDescent="0.2">
      <c r="A6" s="22" t="e">
        <f>IF(#REF!="","",#REF!)</f>
        <v>#REF!</v>
      </c>
      <c r="B6" s="14" t="e">
        <f>IF(A6="","",VLOOKUP(A6,#REF!,2,FALSE))</f>
        <v>#REF!</v>
      </c>
      <c r="C6" s="14"/>
      <c r="D6" s="27">
        <v>3.8784722222222224E-3</v>
      </c>
      <c r="E6" s="27">
        <v>2.3356481481481479E-3</v>
      </c>
      <c r="F6" s="27">
        <v>3.666666666666667E-3</v>
      </c>
      <c r="G6" s="27">
        <v>5.3946759259259269E-3</v>
      </c>
      <c r="H6" s="27">
        <v>2.7129629629629626E-3</v>
      </c>
      <c r="I6" s="27">
        <v>3.5682870370370369E-3</v>
      </c>
      <c r="J6" s="27">
        <v>5.3067129629629636E-3</v>
      </c>
      <c r="K6" s="27">
        <v>5.6620370370370357E-3</v>
      </c>
      <c r="L6" s="27">
        <v>5.5555555555555558E-3</v>
      </c>
      <c r="M6" s="27">
        <v>7.0439814814814809E-3</v>
      </c>
      <c r="N6" s="27">
        <v>6.0868055555555562E-3</v>
      </c>
      <c r="O6" s="27"/>
      <c r="P6" s="27">
        <v>5.4849537037037037E-3</v>
      </c>
      <c r="Q6" s="27">
        <v>6.1979166666666675E-3</v>
      </c>
      <c r="R6" s="27">
        <v>5.8877314814814808E-3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"/>
      <c r="AI6" s="4"/>
      <c r="AJ6" s="26">
        <f t="shared" ref="AJ6:AJ43" si="0">SUM(E6:X6)</f>
        <v>6.4903935185185183E-2</v>
      </c>
    </row>
    <row r="7" spans="1:36" s="6" customFormat="1" hidden="1" x14ac:dyDescent="0.2">
      <c r="A7" s="22" t="e">
        <f>IF(#REF!="","",#REF!)</f>
        <v>#REF!</v>
      </c>
      <c r="B7" s="14" t="e">
        <f>IF(A7="","",VLOOKUP(A7,#REF!,2,FALSE))</f>
        <v>#REF!</v>
      </c>
      <c r="C7" s="14"/>
      <c r="D7" s="27">
        <v>3.5949074074074073E-3</v>
      </c>
      <c r="E7" s="27">
        <v>2.3854166666666668E-3</v>
      </c>
      <c r="F7" s="27">
        <v>4.1863425925925931E-3</v>
      </c>
      <c r="G7" s="27">
        <v>5.2175925925925931E-3</v>
      </c>
      <c r="H7" s="27">
        <v>2.5590277777777777E-3</v>
      </c>
      <c r="I7" s="27">
        <v>3.4050925925925928E-3</v>
      </c>
      <c r="J7" s="27">
        <v>5.1608796296296298E-3</v>
      </c>
      <c r="K7" s="27">
        <v>5.3622685185185188E-3</v>
      </c>
      <c r="L7" s="27">
        <v>5.5046296296296301E-3</v>
      </c>
      <c r="M7" s="27">
        <v>6.8171296296296287E-3</v>
      </c>
      <c r="N7" s="27">
        <v>5.7986111111111112E-3</v>
      </c>
      <c r="O7" s="27"/>
      <c r="P7" s="27">
        <v>5.2708333333333331E-3</v>
      </c>
      <c r="Q7" s="27">
        <v>2.1555555555555553E-2</v>
      </c>
      <c r="R7" s="27">
        <v>2.1269675925925925E-2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"/>
      <c r="AI7" s="4"/>
      <c r="AJ7" s="26">
        <f t="shared" si="0"/>
        <v>9.4493055555555552E-2</v>
      </c>
    </row>
    <row r="8" spans="1:36" s="6" customFormat="1" hidden="1" x14ac:dyDescent="0.2">
      <c r="A8" s="22" t="e">
        <f>IF(#REF!="","",#REF!)</f>
        <v>#REF!</v>
      </c>
      <c r="B8" s="14" t="e">
        <f>IF(A8="","",VLOOKUP(A8,#REF!,2,FALSE))</f>
        <v>#REF!</v>
      </c>
      <c r="C8" s="14"/>
      <c r="D8" s="27">
        <v>3.414351851851852E-3</v>
      </c>
      <c r="E8" s="27">
        <v>2.0520833333333333E-3</v>
      </c>
      <c r="F8" s="27">
        <v>1.8388888888888889E-2</v>
      </c>
      <c r="G8" s="27">
        <v>2.0589120370370372E-2</v>
      </c>
      <c r="H8" s="27">
        <v>1.7538194444444443E-2</v>
      </c>
      <c r="I8" s="27">
        <v>1.8365740740740742E-2</v>
      </c>
      <c r="J8" s="27">
        <v>2.0750000000000001E-2</v>
      </c>
      <c r="K8" s="27">
        <v>2.1065972222222226E-2</v>
      </c>
      <c r="L8" s="27">
        <v>2.1322916666666664E-2</v>
      </c>
      <c r="M8" s="27">
        <v>3.8797453703703702E-2</v>
      </c>
      <c r="N8" s="27">
        <v>2.7850694444444445E-2</v>
      </c>
      <c r="O8" s="27"/>
      <c r="P8" s="27">
        <v>2.0412037037037038E-2</v>
      </c>
      <c r="Q8" s="27">
        <v>2.1555555555555553E-2</v>
      </c>
      <c r="R8" s="27">
        <v>2.1269675925925925E-2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4"/>
      <c r="AI8" s="4"/>
      <c r="AJ8" s="26">
        <f t="shared" si="0"/>
        <v>0.2699583333333333</v>
      </c>
    </row>
    <row r="9" spans="1:36" s="6" customFormat="1" hidden="1" x14ac:dyDescent="0.2">
      <c r="A9" s="22" t="e">
        <f>IF(#REF!="","",#REF!)</f>
        <v>#REF!</v>
      </c>
      <c r="B9" s="14" t="e">
        <f>IF(A9="","",VLOOKUP(A9,#REF!,2,FALSE))</f>
        <v>#REF!</v>
      </c>
      <c r="C9" s="14"/>
      <c r="D9" s="27">
        <v>3.4814814814814817E-3</v>
      </c>
      <c r="E9" s="27">
        <v>2.1805555555555558E-3</v>
      </c>
      <c r="F9" s="27">
        <v>3.7442129629629631E-3</v>
      </c>
      <c r="G9" s="27">
        <v>5.0949074074074074E-3</v>
      </c>
      <c r="H9" s="27">
        <v>2.4814814814814816E-3</v>
      </c>
      <c r="I9" s="27">
        <v>3.3298611111111111E-3</v>
      </c>
      <c r="J9" s="27">
        <v>4.9976851851851849E-3</v>
      </c>
      <c r="K9" s="27">
        <v>5.1724537037037034E-3</v>
      </c>
      <c r="L9" s="27">
        <v>5.0092592592592593E-3</v>
      </c>
      <c r="M9" s="27">
        <v>6.6087962962962966E-3</v>
      </c>
      <c r="N9" s="27">
        <v>5.355324074074074E-3</v>
      </c>
      <c r="O9" s="27"/>
      <c r="P9" s="27">
        <v>4.9027777777777776E-3</v>
      </c>
      <c r="Q9" s="27">
        <v>5.6828703703703702E-3</v>
      </c>
      <c r="R9" s="27">
        <v>5.5891203703703702E-3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4"/>
      <c r="AI9" s="4"/>
      <c r="AJ9" s="26">
        <f t="shared" si="0"/>
        <v>6.0149305555555553E-2</v>
      </c>
    </row>
    <row r="10" spans="1:36" s="6" customFormat="1" hidden="1" x14ac:dyDescent="0.2">
      <c r="A10" s="22" t="e">
        <f>IF(#REF!="","",#REF!)</f>
        <v>#REF!</v>
      </c>
      <c r="B10" s="14" t="e">
        <f>IF(A10="","",VLOOKUP(A10,#REF!,2,FALSE))</f>
        <v>#REF!</v>
      </c>
      <c r="C10" s="14"/>
      <c r="D10" s="27">
        <v>3.6643518518518514E-3</v>
      </c>
      <c r="E10" s="27">
        <v>2.3124999999999999E-3</v>
      </c>
      <c r="F10" s="27">
        <v>3.7303240740740747E-3</v>
      </c>
      <c r="G10" s="27">
        <v>5.4039351851851852E-3</v>
      </c>
      <c r="H10" s="27">
        <v>2.6956018518518518E-3</v>
      </c>
      <c r="I10" s="27">
        <v>3.5682870370370369E-3</v>
      </c>
      <c r="J10" s="27">
        <v>5.3599537037037036E-3</v>
      </c>
      <c r="K10" s="27">
        <v>5.7777777777777775E-3</v>
      </c>
      <c r="L10" s="27">
        <v>7.4340277777777781E-3</v>
      </c>
      <c r="M10" s="27">
        <v>7.2650462962962964E-3</v>
      </c>
      <c r="N10" s="27">
        <v>6.153935185185185E-3</v>
      </c>
      <c r="O10" s="27"/>
      <c r="P10" s="27">
        <v>5.3217592592592587E-3</v>
      </c>
      <c r="Q10" s="27">
        <v>6.1412037037037043E-3</v>
      </c>
      <c r="R10" s="27">
        <v>5.9282407407407409E-3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"/>
      <c r="AI10" s="4"/>
      <c r="AJ10" s="26">
        <f t="shared" si="0"/>
        <v>6.7092592592592593E-2</v>
      </c>
    </row>
    <row r="11" spans="1:36" s="6" customFormat="1" hidden="1" x14ac:dyDescent="0.2">
      <c r="A11" s="22" t="e">
        <f>IF(#REF!="","",#REF!)</f>
        <v>#REF!</v>
      </c>
      <c r="B11" s="14" t="e">
        <f>IF(A11="","",VLOOKUP(A11,#REF!,2,FALSE))</f>
        <v>#REF!</v>
      </c>
      <c r="C11" s="14"/>
      <c r="D11" s="27">
        <v>3.7025462962962962E-3</v>
      </c>
      <c r="E11" s="27">
        <v>2.3819444444444448E-3</v>
      </c>
      <c r="F11" s="27">
        <v>3.6874999999999998E-3</v>
      </c>
      <c r="G11" s="27">
        <v>5.238425925925925E-3</v>
      </c>
      <c r="H11" s="27">
        <v>2.6666666666666666E-3</v>
      </c>
      <c r="I11" s="27">
        <v>3.4618055555555561E-3</v>
      </c>
      <c r="J11" s="27">
        <v>5.3657407407407404E-3</v>
      </c>
      <c r="K11" s="27">
        <v>5.5300925925925925E-3</v>
      </c>
      <c r="L11" s="27">
        <v>5.3182870370370372E-3</v>
      </c>
      <c r="M11" s="27">
        <v>7.1585648148148155E-3</v>
      </c>
      <c r="N11" s="27">
        <v>5.6921296296296303E-3</v>
      </c>
      <c r="O11" s="27"/>
      <c r="P11" s="27">
        <v>5.1354166666666666E-3</v>
      </c>
      <c r="Q11" s="27">
        <v>6.144675925925925E-3</v>
      </c>
      <c r="R11" s="27">
        <v>5.8692129629629624E-3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"/>
      <c r="AI11" s="4"/>
      <c r="AJ11" s="26">
        <f t="shared" si="0"/>
        <v>6.3650462962962964E-2</v>
      </c>
    </row>
    <row r="12" spans="1:36" s="6" customFormat="1" hidden="1" x14ac:dyDescent="0.2">
      <c r="A12" s="22" t="e">
        <f>IF(#REF!="","",#REF!)</f>
        <v>#REF!</v>
      </c>
      <c r="B12" s="14" t="e">
        <f>IF(A12="","",VLOOKUP(A12,#REF!,2,FALSE))</f>
        <v>#REF!</v>
      </c>
      <c r="C12" s="14"/>
      <c r="D12" s="27"/>
      <c r="E12" s="27">
        <v>1.6626157407407405E-2</v>
      </c>
      <c r="F12" s="27">
        <v>1.8388888888888889E-2</v>
      </c>
      <c r="G12" s="27">
        <v>2.0589120370370372E-2</v>
      </c>
      <c r="H12" s="27">
        <v>1.7538194444444443E-2</v>
      </c>
      <c r="I12" s="27">
        <v>1.8365740740740742E-2</v>
      </c>
      <c r="J12" s="27">
        <v>2.0750000000000001E-2</v>
      </c>
      <c r="K12" s="27">
        <v>2.1065972222222226E-2</v>
      </c>
      <c r="L12" s="27">
        <v>2.1322916666666664E-2</v>
      </c>
      <c r="M12" s="27">
        <v>3.8797453703703702E-2</v>
      </c>
      <c r="N12" s="27">
        <v>2.7850694444444445E-2</v>
      </c>
      <c r="O12" s="27"/>
      <c r="P12" s="27">
        <v>2.0412037037037038E-2</v>
      </c>
      <c r="Q12" s="27">
        <v>2.1555555555555553E-2</v>
      </c>
      <c r="R12" s="27">
        <v>2.1269675925925925E-2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4"/>
      <c r="AI12" s="4"/>
      <c r="AJ12" s="26">
        <f t="shared" si="0"/>
        <v>0.28453240740740737</v>
      </c>
    </row>
    <row r="13" spans="1:36" s="6" customFormat="1" hidden="1" x14ac:dyDescent="0.2">
      <c r="A13" s="22" t="e">
        <f>IF(#REF!="","",#REF!)</f>
        <v>#REF!</v>
      </c>
      <c r="B13" s="14" t="e">
        <f>IF(A13="","",VLOOKUP(A13,#REF!,2,FALSE))</f>
        <v>#REF!</v>
      </c>
      <c r="C13" s="14"/>
      <c r="D13" s="27">
        <v>3.6574074074074074E-3</v>
      </c>
      <c r="E13" s="27">
        <v>2.2233796296296294E-3</v>
      </c>
      <c r="F13" s="27">
        <v>3.5335648148148145E-3</v>
      </c>
      <c r="G13" s="27">
        <v>5.2291666666666667E-3</v>
      </c>
      <c r="H13" s="27">
        <v>2.6435185185185186E-3</v>
      </c>
      <c r="I13" s="27">
        <v>3.5740740740740737E-3</v>
      </c>
      <c r="J13" s="27">
        <v>5.2094907407407411E-3</v>
      </c>
      <c r="K13" s="27">
        <v>5.5625000000000006E-3</v>
      </c>
      <c r="L13" s="27">
        <v>5.4120370370370373E-3</v>
      </c>
      <c r="M13" s="27">
        <v>7.0057870370370369E-3</v>
      </c>
      <c r="N13" s="27">
        <v>5.6921296296296303E-3</v>
      </c>
      <c r="O13" s="27"/>
      <c r="P13" s="27">
        <v>5.238425925925925E-3</v>
      </c>
      <c r="Q13" s="27">
        <v>6.0879629629629643E-3</v>
      </c>
      <c r="R13" s="27">
        <v>5.9189814814814808E-3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4"/>
      <c r="AI13" s="4"/>
      <c r="AJ13" s="26">
        <f t="shared" si="0"/>
        <v>6.3331018518518523E-2</v>
      </c>
    </row>
    <row r="14" spans="1:36" s="6" customFormat="1" hidden="1" x14ac:dyDescent="0.2">
      <c r="A14" s="22" t="e">
        <f>IF(#REF!="","",#REF!)</f>
        <v>#REF!</v>
      </c>
      <c r="B14" s="14" t="e">
        <f>IF(A14="","",VLOOKUP(A14,#REF!,2,FALSE))</f>
        <v>#REF!</v>
      </c>
      <c r="C14" s="14"/>
      <c r="D14" s="27">
        <v>1.3107638888888889E-2</v>
      </c>
      <c r="E14" s="27">
        <v>2.6041666666666665E-3</v>
      </c>
      <c r="F14" s="27">
        <v>4.0416666666666665E-3</v>
      </c>
      <c r="G14" s="27">
        <v>2.0589120370370372E-2</v>
      </c>
      <c r="H14" s="27">
        <v>1.7538194444444443E-2</v>
      </c>
      <c r="I14" s="27">
        <v>1.8365740740740742E-2</v>
      </c>
      <c r="J14" s="27">
        <v>2.0750000000000001E-2</v>
      </c>
      <c r="K14" s="27">
        <v>2.1065972222222226E-2</v>
      </c>
      <c r="L14" s="27">
        <v>2.1322916666666664E-2</v>
      </c>
      <c r="M14" s="27">
        <v>3.8797453703703702E-2</v>
      </c>
      <c r="N14" s="27">
        <v>2.7850694444444445E-2</v>
      </c>
      <c r="O14" s="27"/>
      <c r="P14" s="27">
        <v>2.0412037037037038E-2</v>
      </c>
      <c r="Q14" s="27">
        <v>2.1555555555555553E-2</v>
      </c>
      <c r="R14" s="27">
        <v>2.1269675925925925E-2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"/>
      <c r="AI14" s="4"/>
      <c r="AJ14" s="26">
        <f t="shared" si="0"/>
        <v>0.25616319444444441</v>
      </c>
    </row>
    <row r="15" spans="1:36" s="6" customFormat="1" hidden="1" x14ac:dyDescent="0.2">
      <c r="A15" s="22" t="e">
        <f>IF(#REF!="","",#REF!)</f>
        <v>#REF!</v>
      </c>
      <c r="B15" s="14" t="e">
        <f>IF(A15="","",VLOOKUP(A15,#REF!,2,FALSE))</f>
        <v>#REF!</v>
      </c>
      <c r="C15" s="14"/>
      <c r="D15" s="27">
        <v>4.2696759259259259E-3</v>
      </c>
      <c r="E15" s="27">
        <v>2.1516203703703701E-3</v>
      </c>
      <c r="F15" s="27">
        <v>3.414351851851852E-3</v>
      </c>
      <c r="G15" s="27">
        <v>5.0555555555555553E-3</v>
      </c>
      <c r="H15" s="27">
        <v>2.5266203703703705E-3</v>
      </c>
      <c r="I15" s="27">
        <v>3.3854166666666668E-3</v>
      </c>
      <c r="J15" s="27">
        <v>4.9965277777777777E-3</v>
      </c>
      <c r="K15" s="27">
        <v>5.2870370370370371E-3</v>
      </c>
      <c r="L15" s="27">
        <v>5.2002314814814819E-3</v>
      </c>
      <c r="M15" s="27">
        <v>6.6354166666666671E-3</v>
      </c>
      <c r="N15" s="27">
        <v>5.4652777777777781E-3</v>
      </c>
      <c r="O15" s="27"/>
      <c r="P15" s="27">
        <v>5.0567129629629625E-3</v>
      </c>
      <c r="Q15" s="27">
        <v>5.7789351851851856E-3</v>
      </c>
      <c r="R15" s="27">
        <v>5.6817129629629622E-3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"/>
      <c r="AI15" s="4"/>
      <c r="AJ15" s="26">
        <f t="shared" si="0"/>
        <v>6.0635416666666664E-2</v>
      </c>
    </row>
    <row r="16" spans="1:36" s="6" customFormat="1" hidden="1" x14ac:dyDescent="0.2">
      <c r="A16" s="22" t="e">
        <f>IF(#REF!="","",#REF!)</f>
        <v>#REF!</v>
      </c>
      <c r="B16" s="14" t="e">
        <f>IF(A16="","",VLOOKUP(A16,#REF!,2,FALSE))</f>
        <v>#REF!</v>
      </c>
      <c r="C16" s="14"/>
      <c r="D16" s="27">
        <v>3.9178240740740744E-3</v>
      </c>
      <c r="E16" s="27">
        <v>2.3402777777777779E-3</v>
      </c>
      <c r="F16" s="27">
        <v>3.6944444444444446E-3</v>
      </c>
      <c r="G16" s="27">
        <v>5.5358796296296302E-3</v>
      </c>
      <c r="H16" s="27">
        <v>2.8912037037037036E-3</v>
      </c>
      <c r="I16" s="27">
        <v>3.681712962962963E-3</v>
      </c>
      <c r="J16" s="27">
        <v>5.5092592592592589E-3</v>
      </c>
      <c r="K16" s="27">
        <v>5.8310185185185192E-3</v>
      </c>
      <c r="L16" s="27">
        <v>5.6597222222222222E-3</v>
      </c>
      <c r="M16" s="27">
        <v>7.3888888888888893E-3</v>
      </c>
      <c r="N16" s="27">
        <v>6.0138888888888889E-3</v>
      </c>
      <c r="O16" s="27"/>
      <c r="P16" s="27">
        <v>5.4479166666666669E-3</v>
      </c>
      <c r="Q16" s="27">
        <v>6.3993055555555548E-3</v>
      </c>
      <c r="R16" s="27">
        <v>6.114583333333333E-3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"/>
      <c r="AI16" s="4"/>
      <c r="AJ16" s="26">
        <f t="shared" si="0"/>
        <v>6.6508101851851853E-2</v>
      </c>
    </row>
    <row r="17" spans="1:36" s="6" customFormat="1" hidden="1" x14ac:dyDescent="0.2">
      <c r="A17" s="22" t="e">
        <f>IF(#REF!="","",#REF!)</f>
        <v>#REF!</v>
      </c>
      <c r="B17" s="14" t="e">
        <f>IF(A17="","",VLOOKUP(A17,#REF!,2,FALSE))</f>
        <v>#REF!</v>
      </c>
      <c r="C17" s="14"/>
      <c r="D17" s="27">
        <v>3.9571759259259256E-3</v>
      </c>
      <c r="E17" s="27">
        <v>2.3518518518518519E-3</v>
      </c>
      <c r="F17" s="27">
        <v>3.8055555555555555E-3</v>
      </c>
      <c r="G17" s="27">
        <v>5.4375000000000005E-3</v>
      </c>
      <c r="H17" s="27">
        <v>2.8356481481481479E-3</v>
      </c>
      <c r="I17" s="27">
        <v>3.7453703703703707E-3</v>
      </c>
      <c r="J17" s="27">
        <v>5.4525462962962965E-3</v>
      </c>
      <c r="K17" s="27">
        <v>5.8888888888888888E-3</v>
      </c>
      <c r="L17" s="27">
        <v>5.6331018518518518E-3</v>
      </c>
      <c r="M17" s="27">
        <v>7.4502314814814813E-3</v>
      </c>
      <c r="N17" s="27">
        <v>6.1215277777777778E-3</v>
      </c>
      <c r="O17" s="27"/>
      <c r="P17" s="27">
        <v>5.5474537037037037E-3</v>
      </c>
      <c r="Q17" s="27">
        <v>6.5185185185185181E-3</v>
      </c>
      <c r="R17" s="27">
        <v>6.2465277777777771E-3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4"/>
      <c r="AI17" s="4"/>
      <c r="AJ17" s="26">
        <f t="shared" si="0"/>
        <v>6.7034722222222218E-2</v>
      </c>
    </row>
    <row r="18" spans="1:36" s="6" customFormat="1" hidden="1" x14ac:dyDescent="0.2">
      <c r="A18" s="22" t="e">
        <f>IF(#REF!="","",#REF!)</f>
        <v>#REF!</v>
      </c>
      <c r="B18" s="14" t="e">
        <f>IF(A18="","",VLOOKUP(A18,#REF!,2,FALSE))</f>
        <v>#REF!</v>
      </c>
      <c r="C18" s="14"/>
      <c r="D18" s="27">
        <v>3.7939814814814811E-3</v>
      </c>
      <c r="E18" s="27">
        <v>2.3368055555555559E-3</v>
      </c>
      <c r="F18" s="27">
        <v>3.6805555555555554E-3</v>
      </c>
      <c r="G18" s="27">
        <v>5.4930555555555557E-3</v>
      </c>
      <c r="H18" s="27">
        <v>2.8090277777777779E-3</v>
      </c>
      <c r="I18" s="27">
        <v>3.650462962962963E-3</v>
      </c>
      <c r="J18" s="27">
        <v>5.4201388888888884E-3</v>
      </c>
      <c r="K18" s="27">
        <v>5.8043981481481479E-3</v>
      </c>
      <c r="L18" s="27">
        <v>5.5034722222222221E-3</v>
      </c>
      <c r="M18" s="27">
        <v>7.1307870370370362E-3</v>
      </c>
      <c r="N18" s="27">
        <v>5.8506944444444153E-3</v>
      </c>
      <c r="O18" s="27"/>
      <c r="P18" s="27">
        <v>5.3032407407407403E-3</v>
      </c>
      <c r="Q18" s="27">
        <v>6.3263888888888883E-3</v>
      </c>
      <c r="R18" s="27">
        <v>6.0069444444444441E-3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4"/>
      <c r="AI18" s="4"/>
      <c r="AJ18" s="26">
        <f t="shared" si="0"/>
        <v>6.5315972222222185E-2</v>
      </c>
    </row>
    <row r="19" spans="1:36" s="6" customFormat="1" hidden="1" x14ac:dyDescent="0.2">
      <c r="A19" s="22" t="e">
        <f>IF(#REF!="","",#REF!)</f>
        <v>#REF!</v>
      </c>
      <c r="B19" s="14" t="e">
        <f>IF(A19="","",VLOOKUP(A19,#REF!,2,FALSE))</f>
        <v>#REF!</v>
      </c>
      <c r="C19" s="14"/>
      <c r="D19" s="27">
        <v>4.0810185185185185E-3</v>
      </c>
      <c r="E19" s="27">
        <v>2.3807870370370367E-3</v>
      </c>
      <c r="F19" s="27">
        <v>3.840277777777778E-3</v>
      </c>
      <c r="G19" s="27">
        <v>5.5312500000000006E-3</v>
      </c>
      <c r="H19" s="27">
        <v>2.8402777777777779E-3</v>
      </c>
      <c r="I19" s="27">
        <v>3.7916666666666667E-3</v>
      </c>
      <c r="J19" s="27">
        <v>5.5428240740740741E-3</v>
      </c>
      <c r="K19" s="27">
        <v>5.9340277777777777E-3</v>
      </c>
      <c r="L19" s="27">
        <v>5.7523148148148143E-3</v>
      </c>
      <c r="M19" s="27">
        <v>7.6782407407407416E-3</v>
      </c>
      <c r="N19" s="27">
        <v>6.1284722222222218E-3</v>
      </c>
      <c r="O19" s="27"/>
      <c r="P19" s="27">
        <v>5.6770833333333335E-3</v>
      </c>
      <c r="Q19" s="27">
        <v>6.4791666666666669E-3</v>
      </c>
      <c r="R19" s="27">
        <v>6.363425925925926E-3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"/>
      <c r="AI19" s="4"/>
      <c r="AJ19" s="26">
        <f t="shared" si="0"/>
        <v>6.7939814814814814E-2</v>
      </c>
    </row>
    <row r="20" spans="1:36" s="6" customFormat="1" hidden="1" x14ac:dyDescent="0.2">
      <c r="A20" s="22" t="e">
        <f>IF(#REF!="","",#REF!)</f>
        <v>#REF!</v>
      </c>
      <c r="B20" s="14" t="e">
        <f>IF(A20="","",VLOOKUP(A20,#REF!,2,FALSE))</f>
        <v>#REF!</v>
      </c>
      <c r="C20" s="14"/>
      <c r="D20" s="27"/>
      <c r="E20" s="27">
        <v>2.7372685185185187E-3</v>
      </c>
      <c r="F20" s="27">
        <v>4.5000000000000005E-3</v>
      </c>
      <c r="G20" s="27">
        <v>6.3136574074074076E-3</v>
      </c>
      <c r="H20" s="27">
        <v>3.6493055555555554E-3</v>
      </c>
      <c r="I20" s="27">
        <v>4.2418981481481483E-3</v>
      </c>
      <c r="J20" s="27">
        <v>6.2337962962962963E-3</v>
      </c>
      <c r="K20" s="27">
        <v>6.8564814814814808E-3</v>
      </c>
      <c r="L20" s="27">
        <v>6.6226851851851854E-3</v>
      </c>
      <c r="M20" s="27">
        <v>8.9050925925925929E-3</v>
      </c>
      <c r="N20" s="27">
        <v>7.1018518518518522E-3</v>
      </c>
      <c r="O20" s="27"/>
      <c r="P20" s="27">
        <v>6.4641203703703701E-3</v>
      </c>
      <c r="Q20" s="27">
        <v>7.6666666666666662E-3</v>
      </c>
      <c r="R20" s="27">
        <v>7.3807870370370373E-3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"/>
      <c r="AI20" s="4"/>
      <c r="AJ20" s="26">
        <f t="shared" si="0"/>
        <v>7.8673611111111111E-2</v>
      </c>
    </row>
    <row r="21" spans="1:36" s="6" customFormat="1" hidden="1" x14ac:dyDescent="0.2">
      <c r="A21" s="22" t="e">
        <f>IF(#REF!="","",#REF!)</f>
        <v>#REF!</v>
      </c>
      <c r="B21" s="14" t="e">
        <f>IF(A21="","",VLOOKUP(A21,#REF!,2,FALSE))</f>
        <v>#REF!</v>
      </c>
      <c r="C21" s="14"/>
      <c r="D21" s="27">
        <v>1.3681712962962965E-2</v>
      </c>
      <c r="E21" s="27">
        <v>2.4479166666666664E-3</v>
      </c>
      <c r="F21" s="27">
        <v>3.9618055555555561E-3</v>
      </c>
      <c r="G21" s="27">
        <v>5.9050925925925929E-3</v>
      </c>
      <c r="H21" s="27">
        <v>3.0636574074074077E-3</v>
      </c>
      <c r="I21" s="27">
        <v>3.9340277777777776E-3</v>
      </c>
      <c r="J21" s="27">
        <v>5.8506944444444457E-3</v>
      </c>
      <c r="K21" s="27">
        <v>6.2395833333333331E-3</v>
      </c>
      <c r="L21" s="27">
        <v>6.2916666666666668E-3</v>
      </c>
      <c r="M21" s="27">
        <v>8.1527777777777779E-3</v>
      </c>
      <c r="N21" s="27">
        <v>6.3831018518518516E-3</v>
      </c>
      <c r="O21" s="27"/>
      <c r="P21" s="27">
        <v>5.7048611111111111E-3</v>
      </c>
      <c r="Q21" s="27">
        <v>6.9155092592592601E-3</v>
      </c>
      <c r="R21" s="27">
        <v>6.7337962962962968E-3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"/>
      <c r="AI21" s="4"/>
      <c r="AJ21" s="26">
        <f t="shared" si="0"/>
        <v>7.1584490740740733E-2</v>
      </c>
    </row>
    <row r="22" spans="1:36" s="6" customFormat="1" hidden="1" x14ac:dyDescent="0.2">
      <c r="A22" s="22" t="e">
        <f>IF(#REF!="","",#REF!)</f>
        <v>#REF!</v>
      </c>
      <c r="B22" s="14" t="e">
        <f>IF(A22="","",VLOOKUP(A22,#REF!,2,FALSE))</f>
        <v>#REF!</v>
      </c>
      <c r="C22" s="14"/>
      <c r="D22" s="27">
        <v>4.5497685185185181E-3</v>
      </c>
      <c r="E22" s="27">
        <v>2.4016203703703704E-3</v>
      </c>
      <c r="F22" s="27">
        <v>1.8388888888888889E-2</v>
      </c>
      <c r="G22" s="27">
        <v>6.0266203703703697E-3</v>
      </c>
      <c r="H22" s="27">
        <v>1.7538194444444443E-2</v>
      </c>
      <c r="I22" s="27">
        <v>1.8365740740740742E-2</v>
      </c>
      <c r="J22" s="27">
        <v>2.0750000000000001E-2</v>
      </c>
      <c r="K22" s="27">
        <v>2.1065972222222226E-2</v>
      </c>
      <c r="L22" s="27">
        <v>2.1322916666666664E-2</v>
      </c>
      <c r="M22" s="27">
        <v>7.7268518518518519E-3</v>
      </c>
      <c r="N22" s="27">
        <v>6.2476851851851851E-3</v>
      </c>
      <c r="O22" s="27"/>
      <c r="P22" s="27">
        <v>5.5694444444444437E-3</v>
      </c>
      <c r="Q22" s="27">
        <v>6.627314814814815E-3</v>
      </c>
      <c r="R22" s="27">
        <v>6.3877314814814812E-3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"/>
      <c r="AI22" s="4"/>
      <c r="AJ22" s="26">
        <f t="shared" si="0"/>
        <v>0.15841898148148145</v>
      </c>
    </row>
    <row r="23" spans="1:36" s="6" customFormat="1" hidden="1" x14ac:dyDescent="0.2">
      <c r="A23" s="22" t="e">
        <f>IF(#REF!="","",#REF!)</f>
        <v>#REF!</v>
      </c>
      <c r="B23" s="14" t="e">
        <f>IF(A23="","",VLOOKUP(A23,#REF!,2,FALSE))</f>
        <v>#REF!</v>
      </c>
      <c r="C23" s="14"/>
      <c r="D23" s="27">
        <v>3.9050925925925924E-3</v>
      </c>
      <c r="E23" s="27">
        <v>2.2986111111111111E-3</v>
      </c>
      <c r="F23" s="27">
        <v>3.6840277777777774E-3</v>
      </c>
      <c r="G23" s="27">
        <v>5.4895833333333333E-3</v>
      </c>
      <c r="H23" s="27">
        <v>2.7395833333333335E-3</v>
      </c>
      <c r="I23" s="27">
        <v>3.5624999999999997E-3</v>
      </c>
      <c r="J23" s="27">
        <v>5.3796296296296292E-3</v>
      </c>
      <c r="K23" s="27">
        <v>5.6168981481481478E-3</v>
      </c>
      <c r="L23" s="27">
        <v>5.4618055555555557E-3</v>
      </c>
      <c r="M23" s="27">
        <v>7.0034722222222226E-3</v>
      </c>
      <c r="N23" s="27">
        <v>5.7870370370370376E-3</v>
      </c>
      <c r="O23" s="27"/>
      <c r="P23" s="27">
        <v>5.2916666666666667E-3</v>
      </c>
      <c r="Q23" s="27">
        <v>6.1921296296296299E-3</v>
      </c>
      <c r="R23" s="27">
        <v>6.0277777777777777E-3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4"/>
      <c r="AI23" s="4"/>
      <c r="AJ23" s="26">
        <f t="shared" si="0"/>
        <v>6.4534722222222229E-2</v>
      </c>
    </row>
    <row r="24" spans="1:36" s="6" customFormat="1" hidden="1" x14ac:dyDescent="0.2">
      <c r="A24" s="22" t="e">
        <f>IF(#REF!="","",#REF!)</f>
        <v>#REF!</v>
      </c>
      <c r="B24" s="14" t="e">
        <f>IF(A24="","",VLOOKUP(A24,#REF!,2,FALSE))</f>
        <v>#REF!</v>
      </c>
      <c r="C24" s="14"/>
      <c r="D24" s="27">
        <v>3.5671296296296297E-3</v>
      </c>
      <c r="E24" s="27">
        <v>2.3611111111111111E-3</v>
      </c>
      <c r="F24" s="27">
        <v>3.3449074074074071E-3</v>
      </c>
      <c r="G24" s="27">
        <v>4.9965277777777777E-3</v>
      </c>
      <c r="H24" s="27">
        <v>2.5520833333333333E-3</v>
      </c>
      <c r="I24" s="27">
        <v>3.3263888888888891E-3</v>
      </c>
      <c r="J24" s="27">
        <v>4.9340277777777776E-3</v>
      </c>
      <c r="K24" s="27">
        <v>5.28587962962963E-3</v>
      </c>
      <c r="L24" s="27">
        <v>4.9780092592592593E-3</v>
      </c>
      <c r="M24" s="27">
        <v>2.4908564814814817E-2</v>
      </c>
      <c r="N24" s="27">
        <v>2.7850694444444445E-2</v>
      </c>
      <c r="O24" s="27"/>
      <c r="P24" s="27">
        <v>2.0412037037037038E-2</v>
      </c>
      <c r="Q24" s="27">
        <v>2.1555555555555553E-2</v>
      </c>
      <c r="R24" s="27">
        <v>2.1269675925925925E-2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4"/>
      <c r="AI24" s="4"/>
      <c r="AJ24" s="26">
        <f t="shared" si="0"/>
        <v>0.14777546296296298</v>
      </c>
    </row>
    <row r="25" spans="1:36" s="6" customFormat="1" hidden="1" x14ac:dyDescent="0.2">
      <c r="A25" s="22" t="e">
        <f>IF(#REF!="","",#REF!)</f>
        <v>#REF!</v>
      </c>
      <c r="B25" s="14" t="e">
        <f>IF(A25="","",VLOOKUP(A25,#REF!,2,FALSE))</f>
        <v>#REF!</v>
      </c>
      <c r="C25" s="14"/>
      <c r="D25" s="27">
        <v>3.3993055555555552E-3</v>
      </c>
      <c r="E25" s="27">
        <v>2.0578703703703705E-3</v>
      </c>
      <c r="F25" s="27">
        <v>3.2974537037037035E-3</v>
      </c>
      <c r="G25" s="27">
        <v>5.0069444444444449E-3</v>
      </c>
      <c r="H25" s="27">
        <v>2.5509259259259257E-3</v>
      </c>
      <c r="I25" s="27">
        <v>3.2870370370370367E-3</v>
      </c>
      <c r="J25" s="27">
        <v>4.9548611111111104E-3</v>
      </c>
      <c r="K25" s="27">
        <v>5.2025462962962963E-3</v>
      </c>
      <c r="L25" s="27">
        <v>4.9456018518518521E-3</v>
      </c>
      <c r="M25" s="27">
        <v>6.6157407407407415E-3</v>
      </c>
      <c r="N25" s="27">
        <v>5.3854166666666668E-3</v>
      </c>
      <c r="O25" s="27"/>
      <c r="P25" s="27">
        <v>4.9224537037037032E-3</v>
      </c>
      <c r="Q25" s="27">
        <v>5.7939814814814824E-3</v>
      </c>
      <c r="R25" s="27">
        <v>5.5879629629629638E-3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4"/>
      <c r="AI25" s="4"/>
      <c r="AJ25" s="26">
        <f t="shared" si="0"/>
        <v>5.9608796296296299E-2</v>
      </c>
    </row>
    <row r="26" spans="1:36" s="6" customFormat="1" hidden="1" x14ac:dyDescent="0.2">
      <c r="A26" s="22" t="e">
        <f>IF(#REF!="","",#REF!)</f>
        <v>#REF!</v>
      </c>
      <c r="B26" s="14" t="e">
        <f>IF(A26="","",VLOOKUP(A26,#REF!,2,FALSE))</f>
        <v>#REF!</v>
      </c>
      <c r="C26" s="14"/>
      <c r="D26" s="27">
        <v>3.9363425925925928E-3</v>
      </c>
      <c r="E26" s="27">
        <v>2.2928240740740743E-3</v>
      </c>
      <c r="F26" s="27">
        <v>3.5706018518518521E-3</v>
      </c>
      <c r="G26" s="27">
        <v>5.1400462962962962E-3</v>
      </c>
      <c r="H26" s="27">
        <v>2.6203703703703706E-3</v>
      </c>
      <c r="I26" s="27">
        <v>3.4652777777777776E-3</v>
      </c>
      <c r="J26" s="27">
        <v>5.0659722222222226E-3</v>
      </c>
      <c r="K26" s="27">
        <v>2.1065972222222226E-2</v>
      </c>
      <c r="L26" s="27">
        <v>2.1322916666666664E-2</v>
      </c>
      <c r="M26" s="27">
        <v>7.1435185185185187E-3</v>
      </c>
      <c r="N26" s="27">
        <v>5.726851851851851E-3</v>
      </c>
      <c r="O26" s="27"/>
      <c r="P26" s="27">
        <v>5.2152777777777779E-3</v>
      </c>
      <c r="Q26" s="27">
        <v>6.1365740740740729E-3</v>
      </c>
      <c r="R26" s="27">
        <v>5.9641203703703696E-3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4"/>
      <c r="AI26" s="4"/>
      <c r="AJ26" s="26">
        <f t="shared" si="0"/>
        <v>9.4730324074074085E-2</v>
      </c>
    </row>
    <row r="27" spans="1:36" s="6" customFormat="1" hidden="1" x14ac:dyDescent="0.2">
      <c r="A27" s="22" t="e">
        <f>IF(#REF!="","",#REF!)</f>
        <v>#REF!</v>
      </c>
      <c r="B27" s="14" t="e">
        <f>IF(A27="","",VLOOKUP(A27,#REF!,2,FALSE))</f>
        <v>#REF!</v>
      </c>
      <c r="C27" s="14"/>
      <c r="D27" s="27">
        <v>4.2974537037037035E-3</v>
      </c>
      <c r="E27" s="27">
        <v>2.4675925925925924E-3</v>
      </c>
      <c r="F27" s="27">
        <v>3.9328703703703704E-3</v>
      </c>
      <c r="G27" s="27">
        <v>5.7326388888888887E-3</v>
      </c>
      <c r="H27" s="27">
        <v>2.9629629629629628E-3</v>
      </c>
      <c r="I27" s="27">
        <v>3.8090277777777779E-3</v>
      </c>
      <c r="J27" s="27">
        <v>5.7349537037037039E-3</v>
      </c>
      <c r="K27" s="27">
        <v>6.0335648148148145E-3</v>
      </c>
      <c r="L27" s="27">
        <v>5.8171296296296296E-3</v>
      </c>
      <c r="M27" s="27">
        <v>8.052083333333333E-3</v>
      </c>
      <c r="N27" s="27">
        <v>6.2928240740740748E-3</v>
      </c>
      <c r="O27" s="27"/>
      <c r="P27" s="27">
        <v>5.6678240740740743E-3</v>
      </c>
      <c r="Q27" s="27">
        <v>6.7766203703703703E-3</v>
      </c>
      <c r="R27" s="27">
        <v>6.4710648148148149E-3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4"/>
      <c r="AI27" s="4"/>
      <c r="AJ27" s="26">
        <f t="shared" si="0"/>
        <v>6.9751157407407408E-2</v>
      </c>
    </row>
    <row r="28" spans="1:36" hidden="1" x14ac:dyDescent="0.2">
      <c r="A28" s="22" t="e">
        <f>IF(#REF!="","",#REF!)</f>
        <v>#REF!</v>
      </c>
      <c r="B28" s="14" t="e">
        <f>IF(A28="","",VLOOKUP(A28,#REF!,2,FALSE))</f>
        <v>#REF!</v>
      </c>
      <c r="C28" s="14"/>
      <c r="D28" s="27">
        <v>3.95949074074074E-3</v>
      </c>
      <c r="E28" s="27">
        <v>2.2638888888888886E-3</v>
      </c>
      <c r="F28" s="27">
        <v>3.6018518518518522E-3</v>
      </c>
      <c r="G28" s="27">
        <v>5.3125000000000004E-3</v>
      </c>
      <c r="H28" s="27">
        <v>2.700231481481481E-3</v>
      </c>
      <c r="I28" s="27">
        <v>3.5231481481481481E-3</v>
      </c>
      <c r="J28" s="27">
        <v>5.2893518518518515E-3</v>
      </c>
      <c r="K28" s="27">
        <v>5.5011574074074069E-3</v>
      </c>
      <c r="L28" s="27">
        <v>5.2187500000000003E-3</v>
      </c>
      <c r="M28" s="27">
        <v>6.7777777777777775E-3</v>
      </c>
      <c r="N28" s="27">
        <v>5.642361111111111E-3</v>
      </c>
      <c r="O28" s="27"/>
      <c r="P28" s="27">
        <v>5.1412037037037043E-3</v>
      </c>
      <c r="Q28" s="27">
        <v>6.1087962962962962E-3</v>
      </c>
      <c r="R28" s="27">
        <v>5.6608796296296303E-3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J28" s="26">
        <f t="shared" si="0"/>
        <v>6.2741898148148151E-2</v>
      </c>
    </row>
    <row r="29" spans="1:36" hidden="1" x14ac:dyDescent="0.2">
      <c r="A29" s="22" t="e">
        <f>IF(#REF!="","",#REF!)</f>
        <v>#REF!</v>
      </c>
      <c r="B29" s="14" t="e">
        <f>IF(A29="","",VLOOKUP(A29,#REF!,2,FALSE))</f>
        <v>#REF!</v>
      </c>
      <c r="C29" s="14"/>
      <c r="D29" s="27"/>
      <c r="E29" s="27">
        <v>2.5416666666666669E-3</v>
      </c>
      <c r="F29" s="27">
        <v>4.0972222222222226E-3</v>
      </c>
      <c r="G29" s="27">
        <v>6.175925925925925E-3</v>
      </c>
      <c r="H29" s="27">
        <v>3.0671296296296297E-3</v>
      </c>
      <c r="I29" s="27">
        <v>4.130787037037037E-3</v>
      </c>
      <c r="J29" s="27">
        <v>6.2256944444444443E-3</v>
      </c>
      <c r="K29" s="27">
        <v>2.1065972222222226E-2</v>
      </c>
      <c r="L29" s="27">
        <v>2.1322916666666664E-2</v>
      </c>
      <c r="M29" s="27">
        <v>8.1979166666666676E-3</v>
      </c>
      <c r="N29" s="27">
        <v>6.8530092592592601E-3</v>
      </c>
      <c r="O29" s="27"/>
      <c r="P29" s="27">
        <v>6.3032407407407403E-3</v>
      </c>
      <c r="Q29" s="27">
        <v>7.5972222222222214E-3</v>
      </c>
      <c r="R29" s="27">
        <v>7.1655092592592595E-3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J29" s="26">
        <f t="shared" si="0"/>
        <v>0.10474421296296295</v>
      </c>
    </row>
    <row r="30" spans="1:36" hidden="1" x14ac:dyDescent="0.2">
      <c r="A30" s="22" t="e">
        <f>IF(#REF!="","",#REF!)</f>
        <v>#REF!</v>
      </c>
      <c r="B30" s="14" t="e">
        <f>IF(A30="","",VLOOKUP(A30,#REF!,2,FALSE))</f>
        <v>#REF!</v>
      </c>
      <c r="C30" s="14"/>
      <c r="D30" s="27">
        <v>4.3437499999999995E-3</v>
      </c>
      <c r="E30" s="27">
        <v>2.4479166666666664E-3</v>
      </c>
      <c r="F30" s="27">
        <v>4.0694444444444441E-3</v>
      </c>
      <c r="G30" s="27">
        <v>5.8402777777777776E-3</v>
      </c>
      <c r="H30" s="27">
        <v>2.9780092592592588E-3</v>
      </c>
      <c r="I30" s="27">
        <v>4.0659722222222226E-3</v>
      </c>
      <c r="J30" s="27">
        <v>5.8796296296296296E-3</v>
      </c>
      <c r="K30" s="27">
        <v>6.2986111111111116E-3</v>
      </c>
      <c r="L30" s="27">
        <v>7.0000000000000001E-3</v>
      </c>
      <c r="M30" s="27">
        <v>3.8797453703703702E-2</v>
      </c>
      <c r="N30" s="27">
        <v>2.7850694444444445E-2</v>
      </c>
      <c r="O30" s="27"/>
      <c r="P30" s="27">
        <v>2.0412037037037038E-2</v>
      </c>
      <c r="Q30" s="27">
        <v>2.1555555555555553E-2</v>
      </c>
      <c r="R30" s="27">
        <v>2.1269675925925925E-2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J30" s="26">
        <f t="shared" si="0"/>
        <v>0.16846527777777778</v>
      </c>
    </row>
    <row r="31" spans="1:36" hidden="1" x14ac:dyDescent="0.2">
      <c r="A31" s="22" t="e">
        <f>IF(#REF!="","",#REF!)</f>
        <v>#REF!</v>
      </c>
      <c r="B31" s="14" t="e">
        <f>IF(A31="","",VLOOKUP(A31,#REF!,2,FALSE))</f>
        <v>#REF!</v>
      </c>
      <c r="C31" s="14"/>
      <c r="D31" s="27">
        <v>3.983796296296296E-3</v>
      </c>
      <c r="E31" s="27">
        <v>1.6626157407407405E-2</v>
      </c>
      <c r="F31" s="27">
        <v>1.8388888888888889E-2</v>
      </c>
      <c r="G31" s="27">
        <v>2.0589120370370372E-2</v>
      </c>
      <c r="H31" s="27">
        <v>1.7538194444444443E-2</v>
      </c>
      <c r="I31" s="27">
        <v>1.8365740740740742E-2</v>
      </c>
      <c r="J31" s="27">
        <v>2.0750000000000001E-2</v>
      </c>
      <c r="K31" s="27">
        <v>2.1065972222222226E-2</v>
      </c>
      <c r="L31" s="27">
        <v>2.1322916666666664E-2</v>
      </c>
      <c r="M31" s="27">
        <v>3.8797453703703702E-2</v>
      </c>
      <c r="N31" s="27">
        <v>2.7850694444444445E-2</v>
      </c>
      <c r="O31" s="27"/>
      <c r="P31" s="27">
        <v>2.0412037037037038E-2</v>
      </c>
      <c r="Q31" s="27">
        <v>2.1555555555555553E-2</v>
      </c>
      <c r="R31" s="27">
        <v>2.1269675925925925E-2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J31" s="26">
        <f t="shared" si="0"/>
        <v>0.28453240740740737</v>
      </c>
    </row>
    <row r="32" spans="1:36" hidden="1" x14ac:dyDescent="0.2">
      <c r="A32" s="22" t="e">
        <f>IF(#REF!="","",#REF!)</f>
        <v>#REF!</v>
      </c>
      <c r="B32" s="14" t="e">
        <f>IF(A32="","",VLOOKUP(A32,#REF!,2,FALSE))</f>
        <v>#REF!</v>
      </c>
      <c r="C32" s="14"/>
      <c r="D32" s="27">
        <v>3.630787037037037E-3</v>
      </c>
      <c r="E32" s="27">
        <v>2.1631944444444446E-3</v>
      </c>
      <c r="F32" s="27">
        <v>3.4768518518518521E-3</v>
      </c>
      <c r="G32" s="27">
        <v>5.1192129629629634E-3</v>
      </c>
      <c r="H32" s="27">
        <v>2.5694444444444445E-3</v>
      </c>
      <c r="I32" s="27">
        <v>3.4548611111111112E-3</v>
      </c>
      <c r="J32" s="27">
        <v>5.1516203703703698E-3</v>
      </c>
      <c r="K32" s="27">
        <v>5.4895833333333333E-3</v>
      </c>
      <c r="L32" s="27">
        <v>5.3148148148148147E-3</v>
      </c>
      <c r="M32" s="27">
        <v>6.9097222222222225E-3</v>
      </c>
      <c r="N32" s="27">
        <v>5.6296296296296303E-3</v>
      </c>
      <c r="O32" s="27"/>
      <c r="P32" s="27">
        <v>5.107638888888889E-3</v>
      </c>
      <c r="Q32" s="27">
        <v>5.944444444444444E-3</v>
      </c>
      <c r="R32" s="27">
        <v>5.8263888888888888E-3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J32" s="26">
        <f t="shared" si="0"/>
        <v>6.2157407407407404E-2</v>
      </c>
    </row>
    <row r="33" spans="1:36" hidden="1" x14ac:dyDescent="0.2">
      <c r="A33" s="22" t="e">
        <f>IF(#REF!="","",#REF!)</f>
        <v>#REF!</v>
      </c>
      <c r="B33" s="14" t="e">
        <f>IF(A33="","",VLOOKUP(A33,#REF!,2,FALSE))</f>
        <v>#REF!</v>
      </c>
      <c r="C33" s="14"/>
      <c r="D33" s="27">
        <v>3.8067129629629627E-3</v>
      </c>
      <c r="E33" s="27">
        <v>2.224537037037037E-3</v>
      </c>
      <c r="F33" s="27">
        <v>3.4710648148148144E-3</v>
      </c>
      <c r="G33" s="27">
        <v>5.0081018518518521E-3</v>
      </c>
      <c r="H33" s="27">
        <v>2.5509259259259257E-3</v>
      </c>
      <c r="I33" s="27">
        <v>3.3252314814814811E-3</v>
      </c>
      <c r="J33" s="27">
        <v>4.9259259259259265E-3</v>
      </c>
      <c r="K33" s="27">
        <v>5.1886574074074075E-3</v>
      </c>
      <c r="L33" s="27">
        <v>5.114583333333333E-3</v>
      </c>
      <c r="M33" s="27">
        <v>6.5439814814814814E-3</v>
      </c>
      <c r="N33" s="27">
        <v>5.4039351851851852E-3</v>
      </c>
      <c r="O33" s="27"/>
      <c r="P33" s="27">
        <v>4.8865740740740744E-3</v>
      </c>
      <c r="Q33" s="27">
        <v>5.6504629629629622E-3</v>
      </c>
      <c r="R33" s="27">
        <v>5.4826388888888885E-3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J33" s="26">
        <f t="shared" si="0"/>
        <v>5.9776620370370369E-2</v>
      </c>
    </row>
    <row r="34" spans="1:36" hidden="1" x14ac:dyDescent="0.2">
      <c r="A34" s="22" t="e">
        <f>IF(#REF!="","",#REF!)</f>
        <v>#REF!</v>
      </c>
      <c r="B34" s="14" t="e">
        <f>IF(A34="","",VLOOKUP(A34,#REF!,2,FALSE))</f>
        <v>#REF!</v>
      </c>
      <c r="C34" s="14"/>
      <c r="D34" s="27">
        <v>3.9664351851851848E-3</v>
      </c>
      <c r="E34" s="27">
        <v>2.2858796296296295E-3</v>
      </c>
      <c r="F34" s="27">
        <v>3.7696759259259263E-3</v>
      </c>
      <c r="G34" s="27">
        <v>5.3298611111111107E-3</v>
      </c>
      <c r="H34" s="27">
        <v>2.7858796296296295E-3</v>
      </c>
      <c r="I34" s="27">
        <v>3.6631944444444446E-3</v>
      </c>
      <c r="J34" s="27">
        <v>6.4374999999999996E-3</v>
      </c>
      <c r="K34" s="27">
        <v>2.1065972222222226E-2</v>
      </c>
      <c r="L34" s="27">
        <v>2.1322916666666664E-2</v>
      </c>
      <c r="M34" s="27">
        <v>3.8797453703703702E-2</v>
      </c>
      <c r="N34" s="27">
        <v>2.7850694444444445E-2</v>
      </c>
      <c r="O34" s="27"/>
      <c r="P34" s="27">
        <v>2.0412037037037038E-2</v>
      </c>
      <c r="Q34" s="27">
        <v>2.1555555555555553E-2</v>
      </c>
      <c r="R34" s="27">
        <v>2.1269675925925925E-2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6">
        <f t="shared" si="0"/>
        <v>0.1965462962962963</v>
      </c>
    </row>
    <row r="35" spans="1:36" hidden="1" x14ac:dyDescent="0.2">
      <c r="A35" s="22" t="e">
        <f>IF(#REF!="","",#REF!)</f>
        <v>#REF!</v>
      </c>
      <c r="B35" s="14" t="e">
        <f>IF(A35="","",VLOOKUP(A35,#REF!,2,FALSE))</f>
        <v>#REF!</v>
      </c>
      <c r="C35" s="14"/>
      <c r="D35" s="27">
        <v>3.5775462962962961E-3</v>
      </c>
      <c r="E35" s="27">
        <v>2.1759259259259258E-3</v>
      </c>
      <c r="F35" s="27">
        <v>3.41087962962963E-3</v>
      </c>
      <c r="G35" s="27">
        <v>5.162037037037037E-3</v>
      </c>
      <c r="H35" s="27">
        <v>2.5266203703703705E-3</v>
      </c>
      <c r="I35" s="27">
        <v>3.3379629629629627E-3</v>
      </c>
      <c r="J35" s="27">
        <v>5.0358796296296297E-3</v>
      </c>
      <c r="K35" s="27">
        <v>5.2349537037037035E-3</v>
      </c>
      <c r="L35" s="27">
        <v>5.0092592592592593E-3</v>
      </c>
      <c r="M35" s="27">
        <v>6.5358796296296302E-3</v>
      </c>
      <c r="N35" s="27">
        <v>5.5231481481481486E-3</v>
      </c>
      <c r="O35" s="27"/>
      <c r="P35" s="27">
        <v>5.0254629629629625E-3</v>
      </c>
      <c r="Q35" s="27">
        <v>5.8009259259259255E-3</v>
      </c>
      <c r="R35" s="27">
        <v>5.5983796296296302E-3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J35" s="26">
        <f t="shared" si="0"/>
        <v>6.0377314814814814E-2</v>
      </c>
    </row>
    <row r="36" spans="1:36" hidden="1" x14ac:dyDescent="0.2">
      <c r="A36" s="22" t="e">
        <f>IF(#REF!="","",#REF!)</f>
        <v>#REF!</v>
      </c>
      <c r="B36" s="14" t="e">
        <f>IF(A36="","",VLOOKUP(A36,#REF!,2,FALSE))</f>
        <v>#REF!</v>
      </c>
      <c r="C36" s="14"/>
      <c r="D36" s="27">
        <v>3.6828703703703706E-3</v>
      </c>
      <c r="E36" s="27">
        <v>2.2326388888888886E-3</v>
      </c>
      <c r="F36" s="27">
        <v>3.6215277777777778E-3</v>
      </c>
      <c r="G36" s="27">
        <v>5.4259259259259252E-3</v>
      </c>
      <c r="H36" s="27">
        <v>2.7418981481481478E-3</v>
      </c>
      <c r="I36" s="27">
        <v>3.592592592592593E-3</v>
      </c>
      <c r="J36" s="27">
        <v>5.4166666666666669E-3</v>
      </c>
      <c r="K36" s="27">
        <v>5.7349537037037039E-3</v>
      </c>
      <c r="L36" s="27">
        <v>5.5601851851851845E-3</v>
      </c>
      <c r="M36" s="27">
        <v>6.9525462962962961E-3</v>
      </c>
      <c r="N36" s="27">
        <v>5.6481481481481478E-3</v>
      </c>
      <c r="O36" s="27"/>
      <c r="P36" s="27">
        <v>5.37037037037037E-3</v>
      </c>
      <c r="Q36" s="27">
        <v>6.1956018518518514E-3</v>
      </c>
      <c r="R36" s="27">
        <v>6.0127314814814809E-3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J36" s="26">
        <f t="shared" si="0"/>
        <v>6.4505787037037035E-2</v>
      </c>
    </row>
    <row r="37" spans="1:36" hidden="1" x14ac:dyDescent="0.2">
      <c r="A37" s="22" t="e">
        <f>IF(#REF!="","",#REF!)</f>
        <v>#REF!</v>
      </c>
      <c r="B37" s="14" t="e">
        <f>IF(A37="","",VLOOKUP(A37,#REF!,2,FALSE))</f>
        <v>#REF!</v>
      </c>
      <c r="C37" s="14"/>
      <c r="D37" s="27">
        <v>3.6400462962962957E-3</v>
      </c>
      <c r="E37" s="27">
        <v>2.1967592592592594E-3</v>
      </c>
      <c r="F37" s="27">
        <v>3.5081018518518521E-3</v>
      </c>
      <c r="G37" s="27">
        <v>5.177083333333333E-3</v>
      </c>
      <c r="H37" s="27">
        <v>2.6168981481481481E-3</v>
      </c>
      <c r="I37" s="27">
        <v>3.5127314814814817E-3</v>
      </c>
      <c r="J37" s="27">
        <v>5.1122685185185186E-3</v>
      </c>
      <c r="K37" s="27">
        <v>5.4166666666666669E-3</v>
      </c>
      <c r="L37" s="27">
        <v>5.1493055555555554E-3</v>
      </c>
      <c r="M37" s="27">
        <v>6.7743055555555569E-3</v>
      </c>
      <c r="N37" s="27">
        <v>5.5509259259259253E-3</v>
      </c>
      <c r="O37" s="27"/>
      <c r="P37" s="27">
        <v>5.1446759259259258E-3</v>
      </c>
      <c r="Q37" s="27">
        <v>5.9432870370370377E-3</v>
      </c>
      <c r="R37" s="27">
        <v>5.7581018518518511E-3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J37" s="26">
        <f t="shared" si="0"/>
        <v>6.1861111111111117E-2</v>
      </c>
    </row>
    <row r="38" spans="1:36" hidden="1" x14ac:dyDescent="0.2">
      <c r="A38" s="22" t="e">
        <f>IF(#REF!="","",#REF!)</f>
        <v>#REF!</v>
      </c>
      <c r="B38" s="14" t="e">
        <f>IF(A38="","",VLOOKUP(A38,#REF!,2,FALSE))</f>
        <v>#REF!</v>
      </c>
      <c r="C38" s="14"/>
      <c r="D38" s="27">
        <v>3.3310185185185183E-3</v>
      </c>
      <c r="E38" s="27">
        <v>2.0462962962962965E-3</v>
      </c>
      <c r="F38" s="27">
        <v>3.2916666666666667E-3</v>
      </c>
      <c r="G38" s="27">
        <v>4.8159722222222224E-3</v>
      </c>
      <c r="H38" s="27">
        <v>2.5208333333333333E-3</v>
      </c>
      <c r="I38" s="27">
        <v>3.2349537037037034E-3</v>
      </c>
      <c r="J38" s="27">
        <v>4.820601851851852E-3</v>
      </c>
      <c r="K38" s="27">
        <v>5.1342592592592594E-3</v>
      </c>
      <c r="L38" s="27">
        <v>4.782407407407408E-3</v>
      </c>
      <c r="M38" s="27">
        <v>6.3981481481481485E-3</v>
      </c>
      <c r="N38" s="27">
        <v>5.2118055555555555E-3</v>
      </c>
      <c r="O38" s="27"/>
      <c r="P38" s="27">
        <v>2.0412037037037038E-2</v>
      </c>
      <c r="Q38" s="27">
        <v>2.1555555555555553E-2</v>
      </c>
      <c r="R38" s="27">
        <v>2.1269675925925925E-2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J38" s="26">
        <f t="shared" si="0"/>
        <v>0.10549421296296295</v>
      </c>
    </row>
    <row r="39" spans="1:36" hidden="1" x14ac:dyDescent="0.2">
      <c r="A39" s="22" t="e">
        <f>IF(#REF!="","",#REF!)</f>
        <v>#REF!</v>
      </c>
      <c r="B39" s="14" t="e">
        <f>IF(A39="","",VLOOKUP(A39,#REF!,2,FALSE))</f>
        <v>#REF!</v>
      </c>
      <c r="C39" s="14"/>
      <c r="D39" s="27">
        <v>3.681712962962963E-3</v>
      </c>
      <c r="E39" s="27">
        <v>2.2615740740740743E-3</v>
      </c>
      <c r="F39" s="27">
        <v>3.619212962962963E-3</v>
      </c>
      <c r="G39" s="27">
        <v>5.6400462962962958E-3</v>
      </c>
      <c r="H39" s="27">
        <v>2.6944444444444442E-3</v>
      </c>
      <c r="I39" s="27">
        <v>3.5486111111111113E-3</v>
      </c>
      <c r="J39" s="27">
        <v>5.3148148148148147E-3</v>
      </c>
      <c r="K39" s="27">
        <v>5.6493055555555559E-3</v>
      </c>
      <c r="L39" s="27">
        <v>5.6053240740740742E-3</v>
      </c>
      <c r="M39" s="27">
        <v>7.2905092592592596E-3</v>
      </c>
      <c r="N39" s="27">
        <v>5.8298611111111112E-3</v>
      </c>
      <c r="O39" s="27"/>
      <c r="P39" s="27">
        <v>5.2881944444444452E-3</v>
      </c>
      <c r="Q39" s="27">
        <v>6.1793981481481483E-3</v>
      </c>
      <c r="R39" s="27">
        <v>6.0069444444444441E-3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J39" s="26">
        <f t="shared" si="0"/>
        <v>6.4928240740740745E-2</v>
      </c>
    </row>
    <row r="40" spans="1:36" hidden="1" x14ac:dyDescent="0.2">
      <c r="A40" s="22" t="e">
        <f>IF(#REF!="","",#REF!)</f>
        <v>#REF!</v>
      </c>
      <c r="B40" s="14" t="e">
        <f>IF(A40="","",VLOOKUP(A40,#REF!,2,FALSE))</f>
        <v>#REF!</v>
      </c>
      <c r="C40" s="14"/>
      <c r="D40" s="27">
        <v>3.3587962962962968E-3</v>
      </c>
      <c r="E40" s="27">
        <v>2.0520833333333333E-3</v>
      </c>
      <c r="F40" s="27">
        <v>3.2905092592592591E-3</v>
      </c>
      <c r="G40" s="27">
        <v>4.9363425925925929E-3</v>
      </c>
      <c r="H40" s="27">
        <v>2.4317129629629632E-3</v>
      </c>
      <c r="I40" s="27">
        <v>3.2939814814814815E-3</v>
      </c>
      <c r="J40" s="27">
        <v>4.8217592592592591E-3</v>
      </c>
      <c r="K40" s="27">
        <v>5.0601851851851858E-3</v>
      </c>
      <c r="L40" s="27">
        <v>4.8495370370370368E-3</v>
      </c>
      <c r="M40" s="27">
        <v>6.1666666666666675E-3</v>
      </c>
      <c r="N40" s="27">
        <v>5.3148148148148147E-3</v>
      </c>
      <c r="O40" s="27"/>
      <c r="P40" s="27">
        <v>4.9120370370370368E-3</v>
      </c>
      <c r="Q40" s="27">
        <v>5.5682870370370374E-3</v>
      </c>
      <c r="R40" s="27">
        <v>5.4641203703703701E-3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J40" s="26">
        <f t="shared" si="0"/>
        <v>5.816203703703704E-2</v>
      </c>
    </row>
    <row r="41" spans="1:36" hidden="1" x14ac:dyDescent="0.2">
      <c r="A41" s="22" t="e">
        <f>IF(#REF!="","",#REF!)</f>
        <v>#REF!</v>
      </c>
      <c r="B41" s="14" t="e">
        <f>IF(A41="","",VLOOKUP(A41,#REF!,2,FALSE))</f>
        <v>#REF!</v>
      </c>
      <c r="C41" s="14"/>
      <c r="D41" s="27">
        <v>3.619212962962963E-3</v>
      </c>
      <c r="E41" s="27">
        <v>2.1284722222222221E-3</v>
      </c>
      <c r="F41" s="27">
        <v>3.2673611111111111E-3</v>
      </c>
      <c r="G41" s="27">
        <v>4.9548611111111104E-3</v>
      </c>
      <c r="H41" s="27">
        <v>2.5173611111111113E-3</v>
      </c>
      <c r="I41" s="27">
        <v>3.2708333333333335E-3</v>
      </c>
      <c r="J41" s="27">
        <v>4.9097222222222224E-3</v>
      </c>
      <c r="K41" s="27">
        <v>5.1956018518518514E-3</v>
      </c>
      <c r="L41" s="27">
        <v>5.0312500000000001E-3</v>
      </c>
      <c r="M41" s="27">
        <v>6.7754629629629623E-3</v>
      </c>
      <c r="N41" s="27">
        <v>5.3946759259259269E-3</v>
      </c>
      <c r="O41" s="27"/>
      <c r="P41" s="27">
        <v>4.9131944444444449E-3</v>
      </c>
      <c r="Q41" s="27">
        <v>5.6203703703703702E-3</v>
      </c>
      <c r="R41" s="27">
        <v>5.579861111111111E-3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J41" s="26">
        <f t="shared" si="0"/>
        <v>5.9559027777777773E-2</v>
      </c>
    </row>
    <row r="42" spans="1:36" hidden="1" x14ac:dyDescent="0.2">
      <c r="A42" s="22" t="e">
        <f>IF(#REF!="","",#REF!)</f>
        <v>#REF!</v>
      </c>
      <c r="B42" s="14" t="e">
        <f>IF(A42="","",VLOOKUP(A42,#REF!,2,FALSE))</f>
        <v>#REF!</v>
      </c>
      <c r="C42" s="14"/>
      <c r="D42" s="27"/>
      <c r="E42" s="27">
        <v>2.7256944444444442E-3</v>
      </c>
      <c r="F42" s="27">
        <v>4.4861111111111109E-3</v>
      </c>
      <c r="G42" s="27">
        <v>6.7002314814814815E-3</v>
      </c>
      <c r="H42" s="27">
        <v>3.3668981481481484E-3</v>
      </c>
      <c r="I42" s="27">
        <v>4.4768518518518517E-3</v>
      </c>
      <c r="J42" s="27">
        <v>6.8611111111111121E-3</v>
      </c>
      <c r="K42" s="27">
        <v>7.1770833333333339E-3</v>
      </c>
      <c r="L42" s="27">
        <v>6.649305555555555E-3</v>
      </c>
      <c r="M42" s="27">
        <v>8.6030092592592599E-3</v>
      </c>
      <c r="N42" s="27">
        <v>6.7696759259259255E-3</v>
      </c>
      <c r="O42" s="27"/>
      <c r="P42" s="27">
        <v>6.5231481481481468E-3</v>
      </c>
      <c r="Q42" s="27">
        <v>7.3495370370370372E-3</v>
      </c>
      <c r="R42" s="27">
        <v>7.0937499999999994E-3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J42" s="26">
        <f t="shared" si="0"/>
        <v>7.8782407407407412E-2</v>
      </c>
    </row>
    <row r="43" spans="1:36" hidden="1" x14ac:dyDescent="0.2">
      <c r="A43" s="22" t="e">
        <f>IF(#REF!="","",#REF!)</f>
        <v>#REF!</v>
      </c>
      <c r="B43" s="14" t="e">
        <f>IF(A43="","",VLOOKUP(A43,#REF!,2,FALSE))</f>
        <v>#REF!</v>
      </c>
      <c r="C43" s="14"/>
      <c r="D43" s="27"/>
      <c r="E43" s="27"/>
      <c r="F43" s="27"/>
      <c r="G43" s="27"/>
      <c r="H43" s="27"/>
      <c r="I43" s="27">
        <v>3.5127314814814817E-3</v>
      </c>
      <c r="J43" s="27"/>
      <c r="K43" s="27"/>
      <c r="L43" s="27">
        <v>5.2187500000000003E-3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J43" s="26">
        <f t="shared" si="0"/>
        <v>8.7314814814814824E-3</v>
      </c>
    </row>
    <row r="44" spans="1:36" hidden="1" x14ac:dyDescent="0.2">
      <c r="A44" s="22" t="e">
        <f>IF(#REF!="","",#REF!)</f>
        <v>#REF!</v>
      </c>
      <c r="B44" s="14" t="e">
        <f>IF(A44="","",VLOOKUP(A44,#REF!,2,FALSE))</f>
        <v>#REF!</v>
      </c>
      <c r="C44" s="14"/>
      <c r="D44" s="27"/>
      <c r="E44" s="27"/>
      <c r="F44" s="27"/>
      <c r="G44" s="27"/>
      <c r="H44" s="27"/>
      <c r="I44" s="27">
        <v>3.2349537037037034E-3</v>
      </c>
      <c r="J44" s="27"/>
      <c r="K44" s="27"/>
      <c r="L44" s="27" t="s">
        <v>72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6" hidden="1" x14ac:dyDescent="0.2">
      <c r="A45" s="22" t="e">
        <f>IF(#REF!="","",#REF!)</f>
        <v>#REF!</v>
      </c>
      <c r="B45" s="14" t="e">
        <f>IF(A45="","",VLOOKUP(A45,#REF!,3,FALSE))</f>
        <v>#REF!</v>
      </c>
      <c r="C45" s="14"/>
      <c r="D45" s="27"/>
      <c r="E45" s="27"/>
      <c r="F45" s="27"/>
      <c r="G45" s="27"/>
      <c r="H45" s="27"/>
      <c r="I45" s="27">
        <v>3.5486111111111113E-3</v>
      </c>
      <c r="J45" s="27"/>
      <c r="K45" s="27"/>
      <c r="L45" s="27">
        <v>7.0000000000000001E-3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6" hidden="1" x14ac:dyDescent="0.2">
      <c r="A46" s="22" t="e">
        <f>IF(#REF!="","",#REF!)</f>
        <v>#REF!</v>
      </c>
      <c r="B46" s="14" t="e">
        <f>IF(A46="","",VLOOKUP(A46,#REF!,3,FALSE))</f>
        <v>#REF!</v>
      </c>
      <c r="C46" s="14"/>
      <c r="D46" s="27"/>
      <c r="E46" s="27"/>
      <c r="F46" s="27"/>
      <c r="G46" s="27"/>
      <c r="H46" s="27"/>
      <c r="I46" s="27">
        <v>3.2939814814814815E-3</v>
      </c>
      <c r="J46" s="27"/>
      <c r="K46" s="27"/>
      <c r="L46" s="27" t="s">
        <v>72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6" hidden="1" x14ac:dyDescent="0.2">
      <c r="A47" s="22" t="e">
        <f>IF(#REF!="","",#REF!)</f>
        <v>#REF!</v>
      </c>
      <c r="B47" s="14" t="e">
        <f>IF(A47="","",VLOOKUP(A47,#REF!,3,FALSE))</f>
        <v>#REF!</v>
      </c>
      <c r="C47" s="14"/>
      <c r="D47" s="27"/>
      <c r="E47" s="27"/>
      <c r="F47" s="27"/>
      <c r="G47" s="27"/>
      <c r="H47" s="27"/>
      <c r="I47" s="27">
        <v>3.2708333333333335E-3</v>
      </c>
      <c r="J47" s="27"/>
      <c r="K47" s="27"/>
      <c r="L47" s="27">
        <v>5.3148148148148147E-3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6" hidden="1" x14ac:dyDescent="0.2">
      <c r="A48" s="22" t="e">
        <f>IF(#REF!="","",#REF!)</f>
        <v>#REF!</v>
      </c>
      <c r="B48" s="14" t="e">
        <f>IF(A48="","",VLOOKUP(A48,#REF!,3,FALSE))</f>
        <v>#REF!</v>
      </c>
      <c r="C48" s="14"/>
      <c r="D48" s="27"/>
      <c r="E48" s="27"/>
      <c r="F48" s="27"/>
      <c r="G48" s="27"/>
      <c r="H48" s="27"/>
      <c r="I48" s="27">
        <v>4.4768518518518517E-3</v>
      </c>
      <c r="J48" s="27"/>
      <c r="K48" s="27"/>
      <c r="L48" s="27">
        <v>5.114583333333333E-3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hidden="1" x14ac:dyDescent="0.2">
      <c r="A49" s="22" t="e">
        <f>IF(#REF!="","",#REF!)</f>
        <v>#REF!</v>
      </c>
      <c r="B49" s="14" t="e">
        <f>IF(A49="","",VLOOKUP(A49,#REF!,3,FALSE))</f>
        <v>#REF!</v>
      </c>
      <c r="C49" s="14"/>
      <c r="D49" s="27"/>
      <c r="E49" s="27"/>
      <c r="F49" s="27"/>
      <c r="G49" s="27"/>
      <c r="H49" s="27"/>
      <c r="I49" s="27"/>
      <c r="J49" s="27"/>
      <c r="K49" s="27"/>
      <c r="L49" s="27" t="s">
        <v>72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hidden="1" x14ac:dyDescent="0.2">
      <c r="A50" s="22" t="e">
        <f>IF(#REF!="","",#REF!)</f>
        <v>#REF!</v>
      </c>
      <c r="B50" s="14" t="e">
        <f>IF(A50="","",VLOOKUP(A50,#REF!,3,FALSE))</f>
        <v>#REF!</v>
      </c>
      <c r="C50" s="14"/>
      <c r="D50" s="27"/>
      <c r="E50" s="27"/>
      <c r="F50" s="27"/>
      <c r="G50" s="27"/>
      <c r="H50" s="27"/>
      <c r="I50" s="27"/>
      <c r="J50" s="27"/>
      <c r="K50" s="27"/>
      <c r="L50" s="27">
        <v>5.0092592592592593E-3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idden="1" x14ac:dyDescent="0.2">
      <c r="A51" s="22" t="e">
        <f>IF(#REF!="","",#REF!)</f>
        <v>#REF!</v>
      </c>
      <c r="B51" s="14" t="e">
        <f>IF(A51="","",VLOOKUP(A51,#REF!,3,FALSE))</f>
        <v>#REF!</v>
      </c>
      <c r="C51" s="14"/>
      <c r="D51" s="27"/>
      <c r="E51" s="27"/>
      <c r="F51" s="27"/>
      <c r="G51" s="27"/>
      <c r="H51" s="27"/>
      <c r="I51" s="27"/>
      <c r="J51" s="27"/>
      <c r="K51" s="27"/>
      <c r="L51" s="27">
        <v>5.5601851851851845E-3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idden="1" x14ac:dyDescent="0.2">
      <c r="A52" s="22" t="e">
        <f>IF(#REF!="","",#REF!)</f>
        <v>#REF!</v>
      </c>
      <c r="B52" s="14" t="e">
        <f>IF(A52="","",VLOOKUP(A52,#REF!,3,FALSE))</f>
        <v>#REF!</v>
      </c>
      <c r="C52" s="14"/>
      <c r="D52" s="27"/>
      <c r="E52" s="27"/>
      <c r="F52" s="27"/>
      <c r="G52" s="27"/>
      <c r="H52" s="27"/>
      <c r="I52" s="27"/>
      <c r="J52" s="27"/>
      <c r="K52" s="27"/>
      <c r="L52" s="27">
        <v>5.1493055555555554E-3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idden="1" x14ac:dyDescent="0.2">
      <c r="A53" s="22" t="e">
        <f>IF(#REF!="","",#REF!)</f>
        <v>#REF!</v>
      </c>
      <c r="B53" s="14" t="e">
        <f>IF(A53="","",VLOOKUP(A53,#REF!,3,FALSE))</f>
        <v>#REF!</v>
      </c>
      <c r="C53" s="14"/>
      <c r="D53" s="27"/>
      <c r="E53" s="27"/>
      <c r="F53" s="27"/>
      <c r="G53" s="27"/>
      <c r="H53" s="27"/>
      <c r="I53" s="27"/>
      <c r="J53" s="27"/>
      <c r="K53" s="27"/>
      <c r="L53" s="27">
        <v>4.782407407407408E-3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idden="1" x14ac:dyDescent="0.2">
      <c r="A54" s="22" t="e">
        <f>IF(#REF!="","",#REF!)</f>
        <v>#REF!</v>
      </c>
      <c r="B54" s="14" t="e">
        <f>IF(A54="","",VLOOKUP(A54,#REF!,3,FALSE))</f>
        <v>#REF!</v>
      </c>
      <c r="C54" s="14"/>
      <c r="D54" s="27"/>
      <c r="E54" s="27"/>
      <c r="F54" s="27"/>
      <c r="G54" s="27"/>
      <c r="H54" s="27"/>
      <c r="I54" s="27"/>
      <c r="J54" s="27"/>
      <c r="K54" s="27"/>
      <c r="L54" s="27">
        <v>5.6053240740740742E-3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idden="1" x14ac:dyDescent="0.2">
      <c r="A55" s="22" t="e">
        <f>IF(#REF!="","",#REF!)</f>
        <v>#REF!</v>
      </c>
      <c r="B55" s="14" t="e">
        <f>IF(A55="","",VLOOKUP(A55,#REF!,3,FALSE))</f>
        <v>#REF!</v>
      </c>
      <c r="C55" s="14"/>
      <c r="D55" s="27"/>
      <c r="E55" s="27"/>
      <c r="F55" s="27"/>
      <c r="G55" s="27"/>
      <c r="H55" s="27"/>
      <c r="I55" s="27"/>
      <c r="J55" s="27"/>
      <c r="K55" s="27"/>
      <c r="L55" s="27">
        <v>4.8495370370370368E-3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hidden="1" x14ac:dyDescent="0.2">
      <c r="A56" s="22" t="e">
        <f>IF(#REF!="","",#REF!)</f>
        <v>#REF!</v>
      </c>
      <c r="B56" s="14" t="e">
        <f>IF(A56="","",VLOOKUP(A56,#REF!,3,FALSE))</f>
        <v>#REF!</v>
      </c>
      <c r="C56" s="14"/>
      <c r="D56" s="27"/>
      <c r="E56" s="27"/>
      <c r="F56" s="27"/>
      <c r="G56" s="27"/>
      <c r="H56" s="27"/>
      <c r="I56" s="27"/>
      <c r="J56" s="27"/>
      <c r="K56" s="27"/>
      <c r="L56" s="27">
        <v>5.0312500000000001E-3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idden="1" x14ac:dyDescent="0.2">
      <c r="A57" s="22" t="e">
        <f>IF(#REF!="","",#REF!)</f>
        <v>#REF!</v>
      </c>
      <c r="B57" s="14" t="e">
        <f>IF(A57="","",VLOOKUP(A57,#REF!,3,FALSE))</f>
        <v>#REF!</v>
      </c>
      <c r="C57" s="14"/>
      <c r="D57" s="27"/>
      <c r="E57" s="27"/>
      <c r="F57" s="27"/>
      <c r="G57" s="27"/>
      <c r="H57" s="27"/>
      <c r="I57" s="27"/>
      <c r="J57" s="27"/>
      <c r="K57" s="27"/>
      <c r="L57" s="27">
        <v>6.649305555555555E-3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idden="1" x14ac:dyDescent="0.2">
      <c r="A58" s="22" t="e">
        <f>IF(#REF!="","",#REF!)</f>
        <v>#REF!</v>
      </c>
      <c r="B58" s="14" t="e">
        <f>IF(A58="","",VLOOKUP(A58,#REF!,3,FALSE))</f>
        <v>#REF!</v>
      </c>
      <c r="C58" s="1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idden="1" x14ac:dyDescent="0.2">
      <c r="A59" s="22" t="e">
        <f>IF(#REF!="","",#REF!)</f>
        <v>#REF!</v>
      </c>
      <c r="B59" s="14" t="e">
        <f>IF(A59="","",VLOOKUP(A59,#REF!,3,FALSE))</f>
        <v>#REF!</v>
      </c>
      <c r="C59" s="1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idden="1" x14ac:dyDescent="0.2">
      <c r="A60" s="22" t="e">
        <f>IF(#REF!="","",#REF!)</f>
        <v>#REF!</v>
      </c>
      <c r="B60" s="14" t="e">
        <f>IF(A60="","",VLOOKUP(A60,#REF!,3,FALSE))</f>
        <v>#REF!</v>
      </c>
      <c r="C60" s="1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idden="1" x14ac:dyDescent="0.2">
      <c r="A61" s="22" t="e">
        <f>IF(#REF!="","",#REF!)</f>
        <v>#REF!</v>
      </c>
      <c r="B61" s="14" t="e">
        <f>IF(A61="","",VLOOKUP(A61,#REF!,3,FALSE))</f>
        <v>#REF!</v>
      </c>
      <c r="C61" s="14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hidden="1" x14ac:dyDescent="0.2">
      <c r="A62" s="22" t="e">
        <f>IF(#REF!="","",#REF!)</f>
        <v>#REF!</v>
      </c>
      <c r="B62" s="14" t="e">
        <f>IF(A62="","",VLOOKUP(A62,#REF!,3,FALSE))</f>
        <v>#REF!</v>
      </c>
      <c r="C62" s="14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idden="1" x14ac:dyDescent="0.2">
      <c r="A63" s="22" t="e">
        <f>IF(#REF!="","",#REF!)</f>
        <v>#REF!</v>
      </c>
      <c r="B63" s="14" t="e">
        <f>IF(A63="","",VLOOKUP(A63,#REF!,3,FALSE))</f>
        <v>#REF!</v>
      </c>
      <c r="C63" s="14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hidden="1" x14ac:dyDescent="0.2">
      <c r="A64" s="22" t="e">
        <f>IF(#REF!="","",#REF!)</f>
        <v>#REF!</v>
      </c>
      <c r="B64" s="14" t="e">
        <f>IF(A64="","",VLOOKUP(A64,#REF!,3,FALSE))</f>
        <v>#REF!</v>
      </c>
      <c r="C64" s="14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hidden="1" x14ac:dyDescent="0.2">
      <c r="A65" s="22" t="e">
        <f>IF(#REF!="","",#REF!)</f>
        <v>#REF!</v>
      </c>
      <c r="B65" s="14" t="e">
        <f>IF(A65="","",VLOOKUP(A65,#REF!,3,FALSE))</f>
        <v>#REF!</v>
      </c>
      <c r="C65" s="14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hidden="1" x14ac:dyDescent="0.2">
      <c r="A66" s="22" t="e">
        <f>IF(#REF!="","",#REF!)</f>
        <v>#REF!</v>
      </c>
      <c r="B66" s="14" t="e">
        <f>IF(A66="","",VLOOKUP(A66,#REF!,3,FALSE))</f>
        <v>#REF!</v>
      </c>
      <c r="C66" s="14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hidden="1" x14ac:dyDescent="0.2">
      <c r="A67" s="22" t="e">
        <f>IF(#REF!="","",#REF!)</f>
        <v>#REF!</v>
      </c>
      <c r="B67" s="14" t="e">
        <f>IF(A67="","",VLOOKUP(A67,#REF!,3,FALSE))</f>
        <v>#REF!</v>
      </c>
      <c r="C67" s="14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idden="1" x14ac:dyDescent="0.2">
      <c r="A68" s="22" t="e">
        <f>IF(#REF!="","",#REF!)</f>
        <v>#REF!</v>
      </c>
      <c r="B68" s="14" t="e">
        <f>IF(A68="","",VLOOKUP(A68,#REF!,3,FALSE))</f>
        <v>#REF!</v>
      </c>
      <c r="C68" s="1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hidden="1" x14ac:dyDescent="0.2">
      <c r="A69" s="22" t="e">
        <f>IF(#REF!="","",#REF!)</f>
        <v>#REF!</v>
      </c>
      <c r="B69" s="14" t="e">
        <f>IF(A69="","",VLOOKUP(A69,#REF!,3,FALSE))</f>
        <v>#REF!</v>
      </c>
      <c r="C69" s="14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hidden="1" x14ac:dyDescent="0.2">
      <c r="A70" s="22" t="e">
        <f>IF(#REF!="","",#REF!)</f>
        <v>#REF!</v>
      </c>
      <c r="B70" s="14" t="e">
        <f>IF(A70="","",VLOOKUP(A70,#REF!,3,FALSE))</f>
        <v>#REF!</v>
      </c>
      <c r="C70" s="1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hidden="1" x14ac:dyDescent="0.2">
      <c r="A71" s="22" t="e">
        <f>IF(#REF!="","",#REF!)</f>
        <v>#REF!</v>
      </c>
      <c r="B71" s="14" t="e">
        <f>IF(A71="","",VLOOKUP(A71,#REF!,3,FALSE))</f>
        <v>#REF!</v>
      </c>
      <c r="C71" s="14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hidden="1" x14ac:dyDescent="0.2">
      <c r="A72" s="22" t="e">
        <f>IF(#REF!="","",#REF!)</f>
        <v>#REF!</v>
      </c>
      <c r="B72" s="14" t="e">
        <f>IF(A72="","",VLOOKUP(A72,#REF!,3,FALSE))</f>
        <v>#REF!</v>
      </c>
      <c r="C72" s="14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hidden="1" x14ac:dyDescent="0.2">
      <c r="A73" s="22" t="e">
        <f>IF(#REF!="","",#REF!)</f>
        <v>#REF!</v>
      </c>
      <c r="B73" s="14" t="e">
        <f>IF(A73="","",VLOOKUP(A73,#REF!,3,FALSE))</f>
        <v>#REF!</v>
      </c>
      <c r="C73" s="14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hidden="1" x14ac:dyDescent="0.2">
      <c r="A74" s="22" t="e">
        <f>IF(#REF!="","",#REF!)</f>
        <v>#REF!</v>
      </c>
      <c r="B74" s="14" t="e">
        <f>IF(A74="","",VLOOKUP(A74,#REF!,3,FALSE))</f>
        <v>#REF!</v>
      </c>
      <c r="C74" s="14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idden="1" x14ac:dyDescent="0.2">
      <c r="A75" s="22" t="e">
        <f>IF(#REF!="","",#REF!)</f>
        <v>#REF!</v>
      </c>
      <c r="B75" s="14" t="e">
        <f>IF(A75="","",VLOOKUP(A75,#REF!,3,FALSE))</f>
        <v>#REF!</v>
      </c>
      <c r="C75" s="14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hidden="1" x14ac:dyDescent="0.2">
      <c r="A76" s="22" t="e">
        <f>IF(#REF!="","",#REF!)</f>
        <v>#REF!</v>
      </c>
      <c r="B76" s="14" t="e">
        <f>IF(A76="","",VLOOKUP(A76,#REF!,3,FALSE))</f>
        <v>#REF!</v>
      </c>
      <c r="C76" s="14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hidden="1" x14ac:dyDescent="0.2">
      <c r="A77" s="22" t="e">
        <f>IF(#REF!="","",#REF!)</f>
        <v>#REF!</v>
      </c>
      <c r="B77" s="14" t="e">
        <f>IF(A77="","",VLOOKUP(A77,#REF!,3,FALSE))</f>
        <v>#REF!</v>
      </c>
      <c r="C77" s="1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hidden="1" x14ac:dyDescent="0.2">
      <c r="A78" s="22" t="e">
        <f>IF(#REF!="","",#REF!)</f>
        <v>#REF!</v>
      </c>
      <c r="B78" s="14" t="e">
        <f>IF(A78="","",VLOOKUP(A78,#REF!,3,FALSE))</f>
        <v>#REF!</v>
      </c>
      <c r="C78" s="14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hidden="1" x14ac:dyDescent="0.2">
      <c r="A79" s="22" t="e">
        <f>IF(#REF!="","",#REF!)</f>
        <v>#REF!</v>
      </c>
      <c r="B79" s="14" t="e">
        <f>IF(A79="","",VLOOKUP(A79,#REF!,3,FALSE))</f>
        <v>#REF!</v>
      </c>
      <c r="C79" s="14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hidden="1" x14ac:dyDescent="0.2">
      <c r="A80" s="22" t="e">
        <f>IF(#REF!="","",#REF!)</f>
        <v>#REF!</v>
      </c>
      <c r="B80" s="14" t="e">
        <f>IF(A80="","",VLOOKUP(A80,#REF!,3,FALSE))</f>
        <v>#REF!</v>
      </c>
      <c r="C80" s="14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hidden="1" x14ac:dyDescent="0.2">
      <c r="A81" s="22" t="e">
        <f>IF(#REF!="","",#REF!)</f>
        <v>#REF!</v>
      </c>
      <c r="B81" s="14" t="e">
        <f>IF(A81="","",VLOOKUP(A81,#REF!,3,FALSE))</f>
        <v>#REF!</v>
      </c>
      <c r="C81" s="1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hidden="1" x14ac:dyDescent="0.2">
      <c r="A82" s="22" t="e">
        <f>IF(#REF!="","",#REF!)</f>
        <v>#REF!</v>
      </c>
      <c r="B82" s="14" t="e">
        <f>IF(A82="","",VLOOKUP(A82,#REF!,3,FALSE))</f>
        <v>#REF!</v>
      </c>
      <c r="C82" s="14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1:33" hidden="1" x14ac:dyDescent="0.2">
      <c r="A83" s="22" t="e">
        <f>IF(#REF!="","",#REF!)</f>
        <v>#REF!</v>
      </c>
      <c r="B83" s="14" t="e">
        <f>IF(A83="","",VLOOKUP(A83,#REF!,3,FALSE))</f>
        <v>#REF!</v>
      </c>
      <c r="C83" s="14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</row>
    <row r="84" spans="1:33" hidden="1" x14ac:dyDescent="0.2">
      <c r="A84" s="22" t="e">
        <f>IF(#REF!="","",#REF!)</f>
        <v>#REF!</v>
      </c>
      <c r="B84" s="14" t="e">
        <f>IF(A84="","",VLOOKUP(A84,#REF!,3,FALSE))</f>
        <v>#REF!</v>
      </c>
      <c r="C84" s="14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3" hidden="1" x14ac:dyDescent="0.2">
      <c r="A85" s="22" t="e">
        <f>IF(#REF!="","",#REF!)</f>
        <v>#REF!</v>
      </c>
      <c r="B85" s="14" t="e">
        <f>IF(A85="","",VLOOKUP(A85,#REF!,3,FALSE))</f>
        <v>#REF!</v>
      </c>
      <c r="C85" s="1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3" hidden="1" x14ac:dyDescent="0.2">
      <c r="A86" s="22" t="e">
        <f>IF(#REF!="","",#REF!)</f>
        <v>#REF!</v>
      </c>
      <c r="B86" s="14" t="e">
        <f>IF(A86="","",VLOOKUP(A86,#REF!,3,FALSE))</f>
        <v>#REF!</v>
      </c>
      <c r="C86" s="14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hidden="1" x14ac:dyDescent="0.2">
      <c r="A87" s="22" t="e">
        <f>IF(#REF!="","",#REF!)</f>
        <v>#REF!</v>
      </c>
      <c r="B87" s="14" t="e">
        <f>IF(A87="","",VLOOKUP(A87,#REF!,3,FALSE))</f>
        <v>#REF!</v>
      </c>
      <c r="C87" s="1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</row>
    <row r="88" spans="1:33" hidden="1" x14ac:dyDescent="0.2">
      <c r="A88" s="22" t="e">
        <f>IF(#REF!="","",#REF!)</f>
        <v>#REF!</v>
      </c>
      <c r="B88" s="14" t="e">
        <f>IF(A88="","",VLOOKUP(A88,#REF!,3,FALSE))</f>
        <v>#REF!</v>
      </c>
      <c r="C88" s="14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hidden="1" x14ac:dyDescent="0.2">
      <c r="A89" s="22" t="e">
        <f>IF(#REF!="","",#REF!)</f>
        <v>#REF!</v>
      </c>
      <c r="B89" s="14" t="e">
        <f>IF(A89="","",VLOOKUP(A89,#REF!,3,FALSE))</f>
        <v>#REF!</v>
      </c>
      <c r="C89" s="1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  <row r="90" spans="1:33" hidden="1" x14ac:dyDescent="0.2">
      <c r="A90" s="22" t="e">
        <f>IF(#REF!="","",#REF!)</f>
        <v>#REF!</v>
      </c>
      <c r="B90" s="14" t="e">
        <f>IF(A90="","",VLOOKUP(A90,#REF!,3,FALSE))</f>
        <v>#REF!</v>
      </c>
      <c r="C90" s="14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</row>
    <row r="91" spans="1:33" hidden="1" x14ac:dyDescent="0.2">
      <c r="A91" s="22" t="e">
        <f>IF(#REF!="","",#REF!)</f>
        <v>#REF!</v>
      </c>
      <c r="B91" s="14" t="e">
        <f>IF(A91="","",VLOOKUP(A91,#REF!,3,FALSE))</f>
        <v>#REF!</v>
      </c>
      <c r="C91" s="14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</row>
    <row r="92" spans="1:33" hidden="1" x14ac:dyDescent="0.2">
      <c r="A92" s="22" t="e">
        <f>IF(#REF!="","",#REF!)</f>
        <v>#REF!</v>
      </c>
      <c r="B92" s="14" t="e">
        <f>IF(A92="","",VLOOKUP(A92,#REF!,3,FALSE))</f>
        <v>#REF!</v>
      </c>
      <c r="C92" s="1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</row>
    <row r="93" spans="1:33" hidden="1" x14ac:dyDescent="0.2">
      <c r="A93" s="22" t="e">
        <f>IF(#REF!="","",#REF!)</f>
        <v>#REF!</v>
      </c>
      <c r="B93" s="14" t="e">
        <f>IF(A93="","",VLOOKUP(A93,#REF!,3,FALSE))</f>
        <v>#REF!</v>
      </c>
      <c r="C93" s="14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hidden="1" x14ac:dyDescent="0.2">
      <c r="A94" s="22" t="e">
        <f>IF(#REF!="","",#REF!)</f>
        <v>#REF!</v>
      </c>
      <c r="B94" s="14" t="e">
        <f>IF(A94="","",VLOOKUP(A94,#REF!,3,FALSE))</f>
        <v>#REF!</v>
      </c>
      <c r="C94" s="14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hidden="1" x14ac:dyDescent="0.2">
      <c r="A95" s="22" t="e">
        <f>IF(#REF!="","",#REF!)</f>
        <v>#REF!</v>
      </c>
      <c r="B95" s="14" t="e">
        <f>IF(A95="","",VLOOKUP(A95,#REF!,3,FALSE))</f>
        <v>#REF!</v>
      </c>
      <c r="C95" s="14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hidden="1" x14ac:dyDescent="0.2">
      <c r="A96" s="22" t="e">
        <f>IF(#REF!="","",#REF!)</f>
        <v>#REF!</v>
      </c>
      <c r="B96" s="14" t="e">
        <f>IF(A96="","",VLOOKUP(A96,#REF!,3,FALSE))</f>
        <v>#REF!</v>
      </c>
      <c r="C96" s="14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hidden="1" x14ac:dyDescent="0.2">
      <c r="A97" s="22" t="e">
        <f>IF(#REF!="","",#REF!)</f>
        <v>#REF!</v>
      </c>
      <c r="B97" s="14" t="e">
        <f>IF(A97="","",VLOOKUP(A97,#REF!,3,FALSE))</f>
        <v>#REF!</v>
      </c>
      <c r="C97" s="14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hidden="1" x14ac:dyDescent="0.2">
      <c r="A98" s="22" t="e">
        <f>IF(#REF!="","",#REF!)</f>
        <v>#REF!</v>
      </c>
      <c r="B98" s="14" t="e">
        <f>IF(A98="","",VLOOKUP(A98,#REF!,3,FALSE))</f>
        <v>#REF!</v>
      </c>
      <c r="C98" s="14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hidden="1" x14ac:dyDescent="0.2">
      <c r="A99" s="22" t="e">
        <f>IF(#REF!="","",#REF!)</f>
        <v>#REF!</v>
      </c>
      <c r="B99" s="14" t="e">
        <f>IF(A99="","",VLOOKUP(A99,#REF!,3,FALSE))</f>
        <v>#REF!</v>
      </c>
      <c r="C99" s="14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hidden="1" x14ac:dyDescent="0.2">
      <c r="A100" s="22" t="e">
        <f>IF(#REF!="","",#REF!)</f>
        <v>#REF!</v>
      </c>
      <c r="B100" s="14" t="e">
        <f>IF(A100="","",VLOOKUP(A100,#REF!,3,FALSE))</f>
        <v>#REF!</v>
      </c>
      <c r="C100" s="14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hidden="1" x14ac:dyDescent="0.2">
      <c r="A101" s="22" t="e">
        <f>IF(#REF!="","",#REF!)</f>
        <v>#REF!</v>
      </c>
      <c r="B101" s="14" t="e">
        <f>IF(A101="","",VLOOKUP(A101,#REF!,3,FALSE))</f>
        <v>#REF!</v>
      </c>
      <c r="C101" s="14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hidden="1" x14ac:dyDescent="0.2">
      <c r="A102" s="22" t="e">
        <f>IF(#REF!="","",#REF!)</f>
        <v>#REF!</v>
      </c>
      <c r="B102" s="14" t="e">
        <f>IF(A102="","",VLOOKUP(A102,#REF!,3,FALSE))</f>
        <v>#REF!</v>
      </c>
      <c r="C102" s="14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idden="1" x14ac:dyDescent="0.2">
      <c r="A103" s="22" t="e">
        <f>IF(#REF!="","",#REF!)</f>
        <v>#REF!</v>
      </c>
      <c r="B103" s="14" t="e">
        <f>IF(A103="","",VLOOKUP(A103,#REF!,3,FALSE))</f>
        <v>#REF!</v>
      </c>
      <c r="C103" s="14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hidden="1" x14ac:dyDescent="0.2">
      <c r="A104" s="22" t="e">
        <f>IF(#REF!="","",#REF!)</f>
        <v>#REF!</v>
      </c>
      <c r="B104" s="14" t="e">
        <f>IF(A104="","",VLOOKUP(A104,#REF!,3,FALSE))</f>
        <v>#REF!</v>
      </c>
      <c r="C104" s="14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idden="1" x14ac:dyDescent="0.2">
      <c r="D105" s="2">
        <f t="shared" ref="D105:R105" si="1">MAX(D5:D104)</f>
        <v>1.3681712962962965E-2</v>
      </c>
      <c r="E105" s="2">
        <f t="shared" si="1"/>
        <v>1.6626157407407405E-2</v>
      </c>
      <c r="F105" s="2">
        <f t="shared" si="1"/>
        <v>1.8388888888888889E-2</v>
      </c>
      <c r="G105" s="2">
        <f t="shared" si="1"/>
        <v>2.0589120370370372E-2</v>
      </c>
      <c r="H105" s="2">
        <f t="shared" si="1"/>
        <v>1.7538194444444443E-2</v>
      </c>
      <c r="I105" s="2">
        <f t="shared" si="1"/>
        <v>1.8365740740740742E-2</v>
      </c>
      <c r="J105" s="2">
        <f t="shared" si="1"/>
        <v>2.0750000000000001E-2</v>
      </c>
      <c r="K105" s="2">
        <f t="shared" si="1"/>
        <v>2.1065972222222226E-2</v>
      </c>
      <c r="L105" s="2">
        <f t="shared" si="1"/>
        <v>2.1322916666666664E-2</v>
      </c>
      <c r="M105" s="2">
        <f t="shared" si="1"/>
        <v>3.8797453703703702E-2</v>
      </c>
      <c r="N105" s="2">
        <f t="shared" si="1"/>
        <v>2.7850694444444445E-2</v>
      </c>
      <c r="O105" s="2">
        <f t="shared" si="1"/>
        <v>0</v>
      </c>
      <c r="P105" s="2">
        <f t="shared" si="1"/>
        <v>2.0412037037037038E-2</v>
      </c>
      <c r="Q105" s="2">
        <f t="shared" si="1"/>
        <v>2.1555555555555553E-2</v>
      </c>
      <c r="R105" s="2">
        <f t="shared" si="1"/>
        <v>2.1269675925925925E-2</v>
      </c>
      <c r="S105" s="2">
        <f>MAX(S5:S34)</f>
        <v>0</v>
      </c>
      <c r="T105" s="2">
        <f>MAX(T5:T34)</f>
        <v>0</v>
      </c>
      <c r="U105" s="2">
        <f>MAX(U5:U34)</f>
        <v>0</v>
      </c>
      <c r="V105" s="2">
        <f>MAX(V5:V34)</f>
        <v>0</v>
      </c>
      <c r="W105" s="2">
        <f>MAX(W5:W34)</f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9" hidden="1" x14ac:dyDescent="0.25">
      <c r="A106" s="122" t="s">
        <v>41</v>
      </c>
      <c r="B106" s="123"/>
      <c r="C106" s="33"/>
      <c r="D106" s="15">
        <v>2.6620370370370374E-3</v>
      </c>
      <c r="E106" s="15">
        <v>1.8518518518518517E-3</v>
      </c>
      <c r="F106" s="15">
        <v>1.0416666666666667E-3</v>
      </c>
      <c r="G106" s="15">
        <v>2.7777777777777779E-3</v>
      </c>
      <c r="H106" s="10">
        <v>2.4305555555555556E-3</v>
      </c>
      <c r="I106" s="15">
        <v>2.7777777777777779E-3</v>
      </c>
      <c r="J106" s="15">
        <v>2.7777777777777779E-3</v>
      </c>
      <c r="K106" s="15">
        <v>2.6620370370370374E-3</v>
      </c>
      <c r="L106" s="15">
        <v>3.472222222222222E-3</v>
      </c>
      <c r="M106" s="15">
        <v>2.7777777777777779E-3</v>
      </c>
      <c r="N106" s="15">
        <v>2.7777777777777779E-3</v>
      </c>
      <c r="O106" s="15">
        <v>2.7777777777777779E-3</v>
      </c>
      <c r="P106" s="15">
        <v>2.8935185185185188E-3</v>
      </c>
      <c r="Q106" s="15">
        <v>5.5555555555555558E-3</v>
      </c>
      <c r="R106" s="15">
        <v>5.208333333333333E-3</v>
      </c>
      <c r="S106" s="15">
        <v>6.2499999999999995E-3</v>
      </c>
      <c r="T106" s="15">
        <v>2.4305555555555556E-3</v>
      </c>
      <c r="U106" s="15">
        <v>2.4305555555555556E-3</v>
      </c>
      <c r="V106" s="15">
        <v>2.4305555555555556E-3</v>
      </c>
      <c r="W106" s="15">
        <v>2.4305555555555556E-3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s="6" customFormat="1" hidden="1" x14ac:dyDescent="0.2">
      <c r="A107" s="6" t="s">
        <v>42</v>
      </c>
      <c r="D107" s="7"/>
      <c r="F107" s="8"/>
      <c r="L107" s="8"/>
      <c r="M107" s="9"/>
      <c r="N107" s="9"/>
      <c r="O107" s="9"/>
      <c r="P107" s="11"/>
      <c r="Q107" s="9"/>
      <c r="R107" s="9"/>
      <c r="S107" s="9"/>
      <c r="T107" s="9"/>
      <c r="U107" s="9"/>
      <c r="V107" s="9"/>
      <c r="W107" s="9"/>
    </row>
    <row r="108" spans="1:33" s="6" customFormat="1" hidden="1" x14ac:dyDescent="0.2">
      <c r="A108" s="119" t="s">
        <v>43</v>
      </c>
      <c r="B108" s="119"/>
      <c r="C108" s="30"/>
      <c r="D108" s="7"/>
      <c r="F108" s="8"/>
      <c r="L108" s="8"/>
      <c r="M108" s="9"/>
      <c r="N108" s="9"/>
      <c r="O108" s="9"/>
      <c r="P108" s="11"/>
      <c r="Q108" s="9"/>
      <c r="R108" s="9"/>
      <c r="S108" s="9"/>
      <c r="T108" s="9"/>
      <c r="U108" s="9"/>
      <c r="V108" s="9"/>
      <c r="W108" s="9"/>
    </row>
    <row r="109" spans="1:33" s="6" customFormat="1" hidden="1" x14ac:dyDescent="0.2">
      <c r="A109" s="120" t="s">
        <v>44</v>
      </c>
      <c r="B109" s="120"/>
      <c r="C109" s="31"/>
      <c r="D109" s="7"/>
      <c r="F109" s="8"/>
      <c r="L109" s="8"/>
      <c r="M109" s="9"/>
      <c r="N109" s="9"/>
      <c r="O109" s="9"/>
      <c r="P109" s="11"/>
      <c r="Q109" s="9"/>
      <c r="R109" s="9"/>
      <c r="S109" s="9"/>
      <c r="T109" s="9"/>
      <c r="U109" s="9"/>
      <c r="V109" s="9"/>
      <c r="W109" s="9"/>
    </row>
    <row r="110" spans="1:33" s="6" customFormat="1" hidden="1" x14ac:dyDescent="0.2">
      <c r="A110" s="121" t="s">
        <v>45</v>
      </c>
      <c r="B110" s="121"/>
      <c r="C110" s="32"/>
      <c r="D110" s="7"/>
      <c r="F110" s="8"/>
      <c r="L110" s="8"/>
      <c r="M110" s="9"/>
      <c r="N110" s="9"/>
      <c r="O110" s="9"/>
      <c r="Q110" s="9"/>
      <c r="R110" s="9"/>
      <c r="S110" s="9"/>
      <c r="T110" s="9"/>
      <c r="U110" s="9"/>
      <c r="V110" s="9"/>
      <c r="W110" s="9"/>
    </row>
    <row r="111" spans="1:33" s="6" customFormat="1" hidden="1" x14ac:dyDescent="0.2">
      <c r="D111" s="7"/>
      <c r="F111" s="8"/>
      <c r="L111" s="8"/>
      <c r="M111" s="9"/>
      <c r="N111" s="9"/>
      <c r="O111" s="9"/>
      <c r="P111" s="11"/>
      <c r="Q111" s="9"/>
      <c r="R111" s="9"/>
      <c r="S111" s="9"/>
      <c r="T111" s="9"/>
      <c r="U111" s="9"/>
      <c r="V111" s="9"/>
      <c r="W111" s="9"/>
    </row>
    <row r="112" spans="1:33" s="6" customFormat="1" hidden="1" x14ac:dyDescent="0.2">
      <c r="D112" s="7"/>
      <c r="F112" s="8"/>
      <c r="L112" s="8"/>
      <c r="M112" s="9"/>
      <c r="N112" s="9"/>
      <c r="O112" s="9"/>
      <c r="P112" s="11"/>
      <c r="Q112" s="9"/>
      <c r="R112" s="9"/>
      <c r="S112" s="9"/>
      <c r="T112" s="9"/>
      <c r="U112" s="9"/>
      <c r="V112" s="9"/>
      <c r="W112" s="9"/>
    </row>
    <row r="113" spans="1:41" hidden="1" x14ac:dyDescent="0.2"/>
    <row r="114" spans="1:41" ht="20" thickBot="1" x14ac:dyDescent="0.3">
      <c r="A114" s="117" t="s">
        <v>93</v>
      </c>
      <c r="B114" s="117"/>
      <c r="C114" s="117"/>
      <c r="D114" s="117"/>
    </row>
    <row r="115" spans="1:41" ht="16" x14ac:dyDescent="0.2">
      <c r="A115" s="66" t="s">
        <v>14</v>
      </c>
      <c r="B115" s="66"/>
      <c r="C115" s="66"/>
      <c r="D115" s="66">
        <v>1</v>
      </c>
      <c r="E115" s="66">
        <v>2</v>
      </c>
      <c r="F115" s="66">
        <v>3</v>
      </c>
      <c r="G115" s="66">
        <v>4</v>
      </c>
      <c r="H115" s="66">
        <v>5</v>
      </c>
      <c r="I115" s="66">
        <v>6</v>
      </c>
      <c r="J115" s="66">
        <v>7</v>
      </c>
      <c r="K115" s="66">
        <v>8</v>
      </c>
      <c r="L115" s="66">
        <v>9</v>
      </c>
      <c r="M115" s="66">
        <v>10</v>
      </c>
      <c r="N115" s="66">
        <v>11</v>
      </c>
      <c r="O115" s="66">
        <v>12</v>
      </c>
      <c r="P115" s="66">
        <v>13</v>
      </c>
      <c r="Q115">
        <v>14</v>
      </c>
      <c r="R115">
        <v>15</v>
      </c>
      <c r="S115">
        <v>16</v>
      </c>
      <c r="T115">
        <v>17</v>
      </c>
      <c r="U115">
        <v>18</v>
      </c>
    </row>
    <row r="116" spans="1:41" ht="16" x14ac:dyDescent="0.2">
      <c r="A116" s="66" t="s">
        <v>46</v>
      </c>
      <c r="B116" s="66"/>
      <c r="C116" s="66"/>
      <c r="D116" s="67" t="s">
        <v>48</v>
      </c>
      <c r="E116" s="67" t="s">
        <v>48</v>
      </c>
      <c r="F116" s="67" t="s">
        <v>48</v>
      </c>
      <c r="G116" s="67" t="s">
        <v>48</v>
      </c>
      <c r="H116" s="67" t="s">
        <v>105</v>
      </c>
      <c r="I116" s="67" t="s">
        <v>105</v>
      </c>
      <c r="J116" s="67" t="s">
        <v>105</v>
      </c>
      <c r="K116" s="67" t="s">
        <v>71</v>
      </c>
      <c r="L116" s="67" t="s">
        <v>71</v>
      </c>
      <c r="M116" s="67" t="s">
        <v>71</v>
      </c>
      <c r="N116" s="67" t="s">
        <v>48</v>
      </c>
      <c r="O116" s="67" t="s">
        <v>48</v>
      </c>
      <c r="P116" s="67" t="s">
        <v>48</v>
      </c>
      <c r="Q116" s="1" t="s">
        <v>48</v>
      </c>
      <c r="R116" s="1" t="s">
        <v>48</v>
      </c>
      <c r="S116" s="1" t="s">
        <v>48</v>
      </c>
      <c r="T116" s="1" t="s">
        <v>47</v>
      </c>
      <c r="U116" s="1" t="s">
        <v>47</v>
      </c>
      <c r="V116" s="1"/>
      <c r="W116" s="1"/>
    </row>
    <row r="117" spans="1:41" ht="16" x14ac:dyDescent="0.2">
      <c r="A117" s="66" t="s">
        <v>17</v>
      </c>
      <c r="B117" s="66"/>
      <c r="C117" s="66"/>
      <c r="D117" s="68">
        <v>8</v>
      </c>
      <c r="E117" s="68">
        <v>7.15</v>
      </c>
      <c r="F117" s="68">
        <v>19.399999999999999</v>
      </c>
      <c r="G117" s="68">
        <v>18.5</v>
      </c>
      <c r="H117" s="68">
        <v>16.350000000000001</v>
      </c>
      <c r="I117" s="68">
        <v>37.1</v>
      </c>
      <c r="J117" s="68">
        <v>36.299999999999997</v>
      </c>
      <c r="K117" s="68">
        <v>17.84</v>
      </c>
      <c r="L117" s="68">
        <v>5.38</v>
      </c>
      <c r="M117" s="68">
        <v>5.16</v>
      </c>
      <c r="N117" s="68">
        <v>17.739999999999998</v>
      </c>
      <c r="O117" s="68">
        <v>27.66</v>
      </c>
      <c r="P117" s="68">
        <v>25.29</v>
      </c>
      <c r="Q117" s="12" t="e">
        <f>VLOOKUP(Q115,#REF!,2,FALSE)</f>
        <v>#REF!</v>
      </c>
      <c r="R117" s="12" t="e">
        <f>VLOOKUP(R115,#REF!,2,FALSE)</f>
        <v>#REF!</v>
      </c>
      <c r="S117" s="12" t="e">
        <f>VLOOKUP(S115,#REF!,2,FALSE)</f>
        <v>#REF!</v>
      </c>
      <c r="T117" s="12" t="e">
        <f>VLOOKUP(T115,#REF!,2,FALSE)</f>
        <v>#REF!</v>
      </c>
      <c r="U117" s="12" t="e">
        <f>VLOOKUP(U115,#REF!,2,FALSE)</f>
        <v>#REF!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N117" s="81" t="s">
        <v>46</v>
      </c>
      <c r="AO117" s="81" t="s">
        <v>104</v>
      </c>
    </row>
    <row r="118" spans="1:41" ht="16" x14ac:dyDescent="0.2">
      <c r="A118" s="66" t="s">
        <v>49</v>
      </c>
      <c r="B118" s="66"/>
      <c r="C118" s="66"/>
      <c r="D118" s="66" t="e">
        <f>IF(D116="DRY",VLOOKUP(D115,#REF!,3,FALSE),IF(D116="WET",VLOOKUP(D115,#REF!,4,FALSE),"CHECKCONDITIONS"))</f>
        <v>#REF!</v>
      </c>
      <c r="E118" s="66">
        <f>VLOOKUP(E116,$AN$117:$AO$120,2,FALSE)</f>
        <v>80</v>
      </c>
      <c r="F118" s="66">
        <f t="shared" ref="F118:P118" si="2">VLOOKUP(F116,$AN$117:$AO$120,2,FALSE)</f>
        <v>80</v>
      </c>
      <c r="G118" s="66">
        <f t="shared" si="2"/>
        <v>80</v>
      </c>
      <c r="H118" s="66">
        <f t="shared" si="2"/>
        <v>75</v>
      </c>
      <c r="I118" s="66">
        <f t="shared" si="2"/>
        <v>75</v>
      </c>
      <c r="J118" s="66">
        <f t="shared" si="2"/>
        <v>75</v>
      </c>
      <c r="K118" s="66">
        <f t="shared" si="2"/>
        <v>70</v>
      </c>
      <c r="L118" s="66">
        <f t="shared" si="2"/>
        <v>70</v>
      </c>
      <c r="M118" s="66">
        <f t="shared" si="2"/>
        <v>70</v>
      </c>
      <c r="N118" s="66">
        <f t="shared" si="2"/>
        <v>80</v>
      </c>
      <c r="O118" s="66">
        <f t="shared" si="2"/>
        <v>80</v>
      </c>
      <c r="P118" s="66">
        <f t="shared" si="2"/>
        <v>80</v>
      </c>
      <c r="Q118" t="e">
        <f>IF(Q116="DRY",VLOOKUP(Q115,#REF!,3,FALSE),IF(Q116="WET",VLOOKUP(Q115,#REF!,4,FALSE),"CHECKCONDITIONS"))</f>
        <v>#REF!</v>
      </c>
      <c r="R118" t="e">
        <f>IF(R116="DRY",VLOOKUP(R115,#REF!,3,FALSE),IF(R116="WET",VLOOKUP(R115,#REF!,4,FALSE),"CHECKCONDITIONS"))</f>
        <v>#REF!</v>
      </c>
      <c r="S118" t="e">
        <f>IF(S116="DRY",VLOOKUP(S115,#REF!,3,FALSE),IF(S116="WET",VLOOKUP(S115,#REF!,4,FALSE),"CHECKCONDITIONS"))</f>
        <v>#REF!</v>
      </c>
      <c r="T118" t="e">
        <f>IF(T116="DRY",VLOOKUP(T115,#REF!,3,FALSE),IF(T116="WET",VLOOKUP(T115,#REF!,4,FALSE),"CHECKCONDITIONS"))</f>
        <v>#REF!</v>
      </c>
      <c r="U118" t="e">
        <f>IF(U116="DRY",VLOOKUP(U115,#REF!,3,FALSE),IF(U116="WET",VLOOKUP(U115,#REF!,4,FALSE),"CHECKCONDITIONS"))</f>
        <v>#REF!</v>
      </c>
      <c r="AN118" s="81" t="s">
        <v>48</v>
      </c>
      <c r="AO118" s="81">
        <v>80</v>
      </c>
    </row>
    <row r="119" spans="1:41" ht="16" x14ac:dyDescent="0.2">
      <c r="A119" s="66" t="s">
        <v>50</v>
      </c>
      <c r="B119" s="66"/>
      <c r="C119" s="66"/>
      <c r="D119" s="69" t="e">
        <f>IF(D116="","",D117/D118/24)</f>
        <v>#REF!</v>
      </c>
      <c r="E119" s="69">
        <f t="shared" ref="E119:T119" si="3">IF(E116="","",E117/E118/24)</f>
        <v>3.7239583333333339E-3</v>
      </c>
      <c r="F119" s="69">
        <f t="shared" si="3"/>
        <v>1.0104166666666666E-2</v>
      </c>
      <c r="G119" s="69">
        <f t="shared" si="3"/>
        <v>9.6354166666666671E-3</v>
      </c>
      <c r="H119" s="69">
        <f t="shared" si="3"/>
        <v>9.0833333333333339E-3</v>
      </c>
      <c r="I119" s="69">
        <f t="shared" si="3"/>
        <v>2.0611111111111111E-2</v>
      </c>
      <c r="J119" s="69">
        <f t="shared" si="3"/>
        <v>2.0166666666666666E-2</v>
      </c>
      <c r="K119" s="69">
        <f t="shared" si="3"/>
        <v>1.0619047619047618E-2</v>
      </c>
      <c r="L119" s="69">
        <f t="shared" si="3"/>
        <v>3.2023809523809526E-3</v>
      </c>
      <c r="M119" s="69">
        <f t="shared" si="3"/>
        <v>3.0714285714285717E-3</v>
      </c>
      <c r="N119" s="69">
        <f t="shared" si="3"/>
        <v>9.2395833333333323E-3</v>
      </c>
      <c r="O119" s="69">
        <f t="shared" si="3"/>
        <v>1.4406250000000001E-2</v>
      </c>
      <c r="P119" s="69">
        <f t="shared" si="3"/>
        <v>1.3171875E-2</v>
      </c>
      <c r="Q119" s="16" t="e">
        <f t="shared" si="3"/>
        <v>#REF!</v>
      </c>
      <c r="R119" s="16" t="e">
        <f t="shared" si="3"/>
        <v>#REF!</v>
      </c>
      <c r="S119" s="16" t="e">
        <f t="shared" si="3"/>
        <v>#REF!</v>
      </c>
      <c r="T119" s="16" t="e">
        <f t="shared" si="3"/>
        <v>#REF!</v>
      </c>
      <c r="U119" s="16" t="e">
        <f t="shared" ref="U119" si="4">IF(U116="","",U117/U118/24)</f>
        <v>#REF!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N119" s="81" t="s">
        <v>105</v>
      </c>
      <c r="AO119" s="81">
        <v>75</v>
      </c>
    </row>
    <row r="120" spans="1:41" ht="16" x14ac:dyDescent="0.2">
      <c r="A120" s="66"/>
      <c r="B120" s="66"/>
      <c r="C120" s="66"/>
      <c r="D120" s="70" t="e">
        <f>IF(D116="","",D119*24*60*60)</f>
        <v>#REF!</v>
      </c>
      <c r="E120" s="70">
        <f t="shared" ref="E120:T120" si="5">IF(E116="","",E119*24*60*60)</f>
        <v>321.75000000000006</v>
      </c>
      <c r="F120" s="70">
        <f t="shared" si="5"/>
        <v>872.99999999999989</v>
      </c>
      <c r="G120" s="70">
        <f t="shared" si="5"/>
        <v>832.5</v>
      </c>
      <c r="H120" s="70">
        <f t="shared" si="5"/>
        <v>784.80000000000007</v>
      </c>
      <c r="I120" s="70">
        <f t="shared" si="5"/>
        <v>1780.8000000000002</v>
      </c>
      <c r="J120" s="70">
        <f t="shared" si="5"/>
        <v>1742.3999999999999</v>
      </c>
      <c r="K120" s="70">
        <f t="shared" si="5"/>
        <v>917.48571428571415</v>
      </c>
      <c r="L120" s="70">
        <f t="shared" si="5"/>
        <v>276.68571428571425</v>
      </c>
      <c r="M120" s="70">
        <f t="shared" si="5"/>
        <v>265.37142857142862</v>
      </c>
      <c r="N120" s="70">
        <f t="shared" si="5"/>
        <v>798.29999999999984</v>
      </c>
      <c r="O120" s="70">
        <f t="shared" si="5"/>
        <v>1244.7</v>
      </c>
      <c r="P120" s="70">
        <f t="shared" si="5"/>
        <v>1138.0500000000002</v>
      </c>
      <c r="Q120" s="3" t="e">
        <f t="shared" si="5"/>
        <v>#REF!</v>
      </c>
      <c r="R120" s="3" t="e">
        <f t="shared" si="5"/>
        <v>#REF!</v>
      </c>
      <c r="S120" s="3" t="e">
        <f t="shared" si="5"/>
        <v>#REF!</v>
      </c>
      <c r="T120" s="3" t="e">
        <f t="shared" si="5"/>
        <v>#REF!</v>
      </c>
      <c r="U120" s="3" t="e">
        <f t="shared" ref="U120" si="6">IF(U116="","",U119*24*60*60)</f>
        <v>#REF!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N120" s="81" t="s">
        <v>71</v>
      </c>
      <c r="AO120" s="81">
        <v>70</v>
      </c>
    </row>
    <row r="121" spans="1:41" ht="16" x14ac:dyDescent="0.2">
      <c r="A121" s="66" t="s">
        <v>51</v>
      </c>
      <c r="B121" s="66"/>
      <c r="C121" s="66"/>
      <c r="D121" s="71" t="e">
        <f>IF(D116="","",INT(D120))</f>
        <v>#REF!</v>
      </c>
      <c r="E121" s="71">
        <f t="shared" ref="E121:T121" si="7">IF(E116="","",INT(E120))</f>
        <v>321</v>
      </c>
      <c r="F121" s="71">
        <f t="shared" si="7"/>
        <v>873</v>
      </c>
      <c r="G121" s="71">
        <f t="shared" si="7"/>
        <v>832</v>
      </c>
      <c r="H121" s="71">
        <f t="shared" si="7"/>
        <v>784</v>
      </c>
      <c r="I121" s="71">
        <f t="shared" si="7"/>
        <v>1780</v>
      </c>
      <c r="J121" s="71">
        <f t="shared" si="7"/>
        <v>1742</v>
      </c>
      <c r="K121" s="71">
        <f t="shared" si="7"/>
        <v>917</v>
      </c>
      <c r="L121" s="71">
        <f t="shared" si="7"/>
        <v>276</v>
      </c>
      <c r="M121" s="71">
        <f t="shared" si="7"/>
        <v>265</v>
      </c>
      <c r="N121" s="71">
        <f t="shared" si="7"/>
        <v>798</v>
      </c>
      <c r="O121" s="71">
        <f t="shared" si="7"/>
        <v>1244</v>
      </c>
      <c r="P121" s="71">
        <f t="shared" si="7"/>
        <v>1138</v>
      </c>
      <c r="Q121" s="17" t="e">
        <f t="shared" si="7"/>
        <v>#REF!</v>
      </c>
      <c r="R121" s="17" t="e">
        <f t="shared" si="7"/>
        <v>#REF!</v>
      </c>
      <c r="S121" s="17" t="e">
        <f t="shared" si="7"/>
        <v>#REF!</v>
      </c>
      <c r="T121" s="17" t="e">
        <f t="shared" si="7"/>
        <v>#REF!</v>
      </c>
      <c r="U121" s="17" t="e">
        <f t="shared" ref="U121" si="8">IF(U116="","",INT(U120))</f>
        <v>#REF!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41" ht="16" x14ac:dyDescent="0.2">
      <c r="A122" s="66"/>
      <c r="B122" s="66"/>
      <c r="C122" s="66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41" ht="17" thickBot="1" x14ac:dyDescent="0.25">
      <c r="A123" s="66" t="s">
        <v>52</v>
      </c>
      <c r="B123" s="66"/>
      <c r="C123" s="66"/>
      <c r="D123" s="69"/>
      <c r="E123" s="66">
        <v>4</v>
      </c>
      <c r="F123" s="66">
        <v>5</v>
      </c>
      <c r="G123" s="66">
        <v>6</v>
      </c>
      <c r="H123" s="66">
        <v>7</v>
      </c>
      <c r="I123" s="66">
        <v>8</v>
      </c>
      <c r="J123" s="66"/>
      <c r="K123" s="66"/>
      <c r="L123" s="66"/>
      <c r="M123" s="66"/>
      <c r="N123" s="66"/>
      <c r="O123" s="66"/>
      <c r="P123" s="66"/>
    </row>
    <row r="124" spans="1:41" ht="32.25" customHeight="1" thickBot="1" x14ac:dyDescent="0.25">
      <c r="A124" s="5" t="s">
        <v>0</v>
      </c>
      <c r="B124" s="5" t="s">
        <v>1</v>
      </c>
      <c r="C124" s="5" t="s">
        <v>3</v>
      </c>
      <c r="D124" s="72" t="s">
        <v>20</v>
      </c>
      <c r="E124" s="72" t="s">
        <v>21</v>
      </c>
      <c r="F124" s="72" t="s">
        <v>22</v>
      </c>
      <c r="G124" s="72" t="s">
        <v>23</v>
      </c>
      <c r="H124" s="72" t="s">
        <v>24</v>
      </c>
      <c r="I124" s="72" t="s">
        <v>25</v>
      </c>
      <c r="J124" s="72" t="s">
        <v>26</v>
      </c>
      <c r="K124" s="72" t="s">
        <v>27</v>
      </c>
      <c r="L124" s="72" t="s">
        <v>28</v>
      </c>
      <c r="M124" s="72" t="s">
        <v>29</v>
      </c>
      <c r="N124" s="72" t="s">
        <v>30</v>
      </c>
      <c r="O124" s="72" t="s">
        <v>31</v>
      </c>
      <c r="P124" s="72" t="s">
        <v>32</v>
      </c>
      <c r="Q124" s="13" t="s">
        <v>33</v>
      </c>
      <c r="R124" s="13" t="s">
        <v>34</v>
      </c>
      <c r="S124" s="13" t="s">
        <v>35</v>
      </c>
      <c r="T124" s="13" t="s">
        <v>36</v>
      </c>
      <c r="U124" s="13" t="s">
        <v>37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41" s="6" customFormat="1" ht="16" x14ac:dyDescent="0.2">
      <c r="A125" s="73"/>
      <c r="B125" s="74"/>
      <c r="C125" s="7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4"/>
      <c r="AI125" s="4"/>
      <c r="AJ125" s="26"/>
    </row>
    <row r="126" spans="1:41" s="6" customFormat="1" ht="16" x14ac:dyDescent="0.2">
      <c r="A126" s="73">
        <v>130</v>
      </c>
      <c r="B126" s="80" t="s">
        <v>75</v>
      </c>
      <c r="C126" s="80" t="s">
        <v>76</v>
      </c>
      <c r="D126" s="75"/>
      <c r="E126" s="75" t="e">
        <f>VLOOKUP($A126,#REF!,8,FALSE)</f>
        <v>#REF!</v>
      </c>
      <c r="F126" s="75" t="e">
        <f>VLOOKUP($A126,#REF!,9,FALSE)</f>
        <v>#REF!</v>
      </c>
      <c r="G126" s="75" t="e">
        <f>VLOOKUP($A126,#REF!,10,FALSE)</f>
        <v>#REF!</v>
      </c>
      <c r="H126" s="75" t="e">
        <f>VLOOKUP($A126,#REF!,11,FALSE)</f>
        <v>#REF!</v>
      </c>
      <c r="I126" s="75" t="e">
        <f>VLOOKUP($A126,#REF!,12,FALSE)</f>
        <v>#REF!</v>
      </c>
      <c r="J126" s="75" t="e">
        <f>VLOOKUP($A126,#REF!,13,FALSE)</f>
        <v>#REF!</v>
      </c>
      <c r="K126" s="75"/>
      <c r="L126" s="75"/>
      <c r="M126" s="75"/>
      <c r="N126" s="75"/>
      <c r="O126" s="75"/>
      <c r="P126" s="7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4"/>
      <c r="AI126" s="4"/>
      <c r="AJ126" s="26" t="e">
        <f>SUM(E126:T126)</f>
        <v>#REF!</v>
      </c>
    </row>
    <row r="127" spans="1:41" s="6" customFormat="1" ht="16" x14ac:dyDescent="0.2">
      <c r="A127" s="73"/>
      <c r="B127" s="76"/>
      <c r="C127" s="7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4"/>
      <c r="AI127" s="4"/>
      <c r="AJ127" s="26"/>
    </row>
    <row r="128" spans="1:41" s="6" customFormat="1" ht="16" hidden="1" x14ac:dyDescent="0.2">
      <c r="A128" s="73" t="e">
        <f>IF(#REF!="","",#REF!)</f>
        <v>#REF!</v>
      </c>
      <c r="B128" s="76" t="e">
        <f>IF(#REF!="","",VLOOKUP(A128,#REF!,3,FALSE))</f>
        <v>#REF!</v>
      </c>
      <c r="C128" s="7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4"/>
      <c r="AI128" s="4"/>
    </row>
    <row r="129" spans="1:36" s="6" customFormat="1" ht="16" hidden="1" x14ac:dyDescent="0.2">
      <c r="A129" s="73" t="e">
        <f>IF(#REF!="","",#REF!)</f>
        <v>#REF!</v>
      </c>
      <c r="B129" s="76" t="e">
        <f>IF(#REF!="","",VLOOKUP(A129,#REF!,3,FALSE))</f>
        <v>#REF!</v>
      </c>
      <c r="C129" s="7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4"/>
      <c r="AI129" s="4"/>
    </row>
    <row r="130" spans="1:36" s="6" customFormat="1" ht="16" hidden="1" x14ac:dyDescent="0.2">
      <c r="A130" s="73" t="e">
        <f>IF(#REF!="","",#REF!)</f>
        <v>#REF!</v>
      </c>
      <c r="B130" s="76" t="e">
        <f>IF(#REF!="","",VLOOKUP(A130,#REF!,3,FALSE))</f>
        <v>#REF!</v>
      </c>
      <c r="C130" s="7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4"/>
      <c r="AI130" s="4"/>
    </row>
    <row r="131" spans="1:36" s="6" customFormat="1" ht="16" hidden="1" x14ac:dyDescent="0.2">
      <c r="A131" s="73" t="e">
        <f>IF(#REF!="","",#REF!)</f>
        <v>#REF!</v>
      </c>
      <c r="B131" s="76" t="e">
        <f>IF(#REF!="","",VLOOKUP(A131,#REF!,3,FALSE))</f>
        <v>#REF!</v>
      </c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4"/>
      <c r="AI131" s="4"/>
    </row>
    <row r="132" spans="1:36" s="6" customFormat="1" ht="16" hidden="1" x14ac:dyDescent="0.2">
      <c r="A132" s="73" t="e">
        <f>IF(#REF!="","",#REF!)</f>
        <v>#REF!</v>
      </c>
      <c r="B132" s="76" t="e">
        <f>IF(#REF!="","",VLOOKUP(A132,#REF!,3,FALSE))</f>
        <v>#REF!</v>
      </c>
      <c r="C132" s="7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4"/>
      <c r="AI132" s="4"/>
    </row>
    <row r="133" spans="1:36" s="6" customFormat="1" ht="16" hidden="1" x14ac:dyDescent="0.2">
      <c r="A133" s="73" t="e">
        <f>IF(#REF!="","",#REF!)</f>
        <v>#REF!</v>
      </c>
      <c r="B133" s="76" t="e">
        <f>IF(#REF!="","",VLOOKUP(A133,#REF!,3,FALSE))</f>
        <v>#REF!</v>
      </c>
      <c r="C133" s="7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4"/>
      <c r="AI133" s="4"/>
    </row>
    <row r="134" spans="1:36" s="6" customFormat="1" ht="16" hidden="1" x14ac:dyDescent="0.2">
      <c r="A134" s="73" t="e">
        <f>IF(#REF!="","",#REF!)</f>
        <v>#REF!</v>
      </c>
      <c r="B134" s="76" t="e">
        <f>IF(#REF!="","",VLOOKUP(A134,#REF!,3,FALSE))</f>
        <v>#REF!</v>
      </c>
      <c r="C134" s="7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4"/>
      <c r="AI134" s="4"/>
    </row>
    <row r="135" spans="1:36" ht="16" x14ac:dyDescent="0.2">
      <c r="A135" s="66"/>
      <c r="B135" s="66"/>
      <c r="C135" s="66"/>
      <c r="D135" s="67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36" ht="17" thickBot="1" x14ac:dyDescent="0.25">
      <c r="A136" s="66" t="s">
        <v>53</v>
      </c>
      <c r="B136" s="66"/>
      <c r="C136" s="66"/>
      <c r="D136" s="66">
        <v>3</v>
      </c>
      <c r="E136" s="66">
        <v>4</v>
      </c>
      <c r="F136" s="66">
        <v>5</v>
      </c>
      <c r="G136" s="66">
        <v>6</v>
      </c>
      <c r="H136" s="66">
        <v>7</v>
      </c>
      <c r="I136" s="66">
        <v>8</v>
      </c>
      <c r="J136" s="66"/>
      <c r="K136" s="66"/>
      <c r="L136" s="66"/>
      <c r="M136" s="66"/>
      <c r="N136" s="66"/>
      <c r="O136" s="66"/>
      <c r="P136" s="66"/>
    </row>
    <row r="137" spans="1:36" s="21" customFormat="1" ht="32.25" customHeight="1" thickBot="1" x14ac:dyDescent="0.25">
      <c r="A137" s="19" t="s">
        <v>0</v>
      </c>
      <c r="B137" s="19" t="s">
        <v>1</v>
      </c>
      <c r="C137" s="5" t="s">
        <v>3</v>
      </c>
      <c r="D137" s="77" t="s">
        <v>54</v>
      </c>
      <c r="E137" s="78" t="s">
        <v>55</v>
      </c>
      <c r="F137" s="78" t="s">
        <v>56</v>
      </c>
      <c r="G137" s="78" t="s">
        <v>57</v>
      </c>
      <c r="H137" s="78" t="s">
        <v>58</v>
      </c>
      <c r="I137" s="78" t="s">
        <v>59</v>
      </c>
      <c r="J137" s="78" t="s">
        <v>60</v>
      </c>
      <c r="K137" s="78" t="s">
        <v>61</v>
      </c>
      <c r="L137" s="78" t="s">
        <v>62</v>
      </c>
      <c r="M137" s="78" t="s">
        <v>63</v>
      </c>
      <c r="N137" s="78" t="s">
        <v>64</v>
      </c>
      <c r="O137" s="78" t="s">
        <v>65</v>
      </c>
      <c r="P137" s="78" t="s">
        <v>66</v>
      </c>
      <c r="Q137" s="20" t="s">
        <v>67</v>
      </c>
      <c r="R137" s="20" t="s">
        <v>68</v>
      </c>
      <c r="S137" s="20" t="s">
        <v>69</v>
      </c>
      <c r="T137" s="20" t="s">
        <v>70</v>
      </c>
      <c r="U137" s="20" t="s">
        <v>70</v>
      </c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:36" s="6" customFormat="1" ht="16" x14ac:dyDescent="0.2">
      <c r="A138" s="73"/>
      <c r="B138" s="74"/>
      <c r="C138" s="74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23"/>
      <c r="AI138" s="23"/>
      <c r="AJ138" s="25"/>
    </row>
    <row r="139" spans="1:36" s="6" customFormat="1" ht="16" x14ac:dyDescent="0.2">
      <c r="A139" s="73">
        <f t="shared" ref="A139:C139" si="9">A126</f>
        <v>130</v>
      </c>
      <c r="B139" s="80" t="str">
        <f t="shared" si="9"/>
        <v>Mark Rogers</v>
      </c>
      <c r="C139" s="80" t="str">
        <f t="shared" si="9"/>
        <v>Jason Rogers</v>
      </c>
      <c r="D139" s="79" t="str">
        <f t="shared" ref="D139:U139" si="10">IF(D126="","",ABS(INT(D126*24*60*60)-D$121))</f>
        <v/>
      </c>
      <c r="E139" s="79" t="e">
        <f t="shared" si="10"/>
        <v>#REF!</v>
      </c>
      <c r="F139" s="79" t="e">
        <f t="shared" si="10"/>
        <v>#REF!</v>
      </c>
      <c r="G139" s="79" t="e">
        <f t="shared" si="10"/>
        <v>#REF!</v>
      </c>
      <c r="H139" s="79" t="e">
        <f t="shared" si="10"/>
        <v>#REF!</v>
      </c>
      <c r="I139" s="79" t="e">
        <f t="shared" si="10"/>
        <v>#REF!</v>
      </c>
      <c r="J139" s="79" t="e">
        <f t="shared" si="10"/>
        <v>#REF!</v>
      </c>
      <c r="K139" s="79" t="str">
        <f t="shared" si="10"/>
        <v/>
      </c>
      <c r="L139" s="79" t="str">
        <f t="shared" si="10"/>
        <v/>
      </c>
      <c r="M139" s="79" t="str">
        <f t="shared" si="10"/>
        <v/>
      </c>
      <c r="N139" s="79" t="str">
        <f t="shared" si="10"/>
        <v/>
      </c>
      <c r="O139" s="79" t="str">
        <f t="shared" si="10"/>
        <v/>
      </c>
      <c r="P139" s="79" t="str">
        <f t="shared" si="10"/>
        <v/>
      </c>
      <c r="Q139" s="18" t="str">
        <f t="shared" si="10"/>
        <v/>
      </c>
      <c r="R139" s="18" t="str">
        <f t="shared" si="10"/>
        <v/>
      </c>
      <c r="S139" s="18" t="str">
        <f t="shared" si="10"/>
        <v/>
      </c>
      <c r="T139" s="18" t="str">
        <f t="shared" si="10"/>
        <v/>
      </c>
      <c r="U139" s="18" t="str">
        <f t="shared" si="10"/>
        <v/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23"/>
      <c r="AI139" s="23"/>
      <c r="AJ139" s="25" t="e">
        <f>SUM(E139:AI139)</f>
        <v>#REF!</v>
      </c>
    </row>
    <row r="140" spans="1:36" s="6" customFormat="1" ht="16" x14ac:dyDescent="0.2">
      <c r="A140" s="73"/>
      <c r="B140" s="73"/>
      <c r="C140" s="73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4"/>
      <c r="AI140" s="4"/>
      <c r="AJ140" s="25"/>
    </row>
    <row r="141" spans="1:36" s="6" customFormat="1" hidden="1" x14ac:dyDescent="0.2">
      <c r="A141" s="22" t="e">
        <f t="shared" ref="A141:B147" si="11">A128</f>
        <v>#REF!</v>
      </c>
      <c r="B141" s="22" t="e">
        <f t="shared" si="11"/>
        <v>#REF!</v>
      </c>
      <c r="C141" s="22"/>
      <c r="D141" s="18" t="str">
        <f t="shared" ref="D141:D147" si="12">IF(D128="","",ABS(INT(D128*24*60*60)-D$121))</f>
        <v/>
      </c>
      <c r="E141" s="18" t="str">
        <f t="shared" ref="E141:T147" si="13">IF(E128="","",ABS(INT(E128*24*60*60)-E$121))</f>
        <v/>
      </c>
      <c r="F141" s="18" t="str">
        <f t="shared" si="13"/>
        <v/>
      </c>
      <c r="G141" s="18" t="str">
        <f t="shared" si="13"/>
        <v/>
      </c>
      <c r="H141" s="18" t="str">
        <f t="shared" si="13"/>
        <v/>
      </c>
      <c r="I141" s="18" t="str">
        <f t="shared" si="13"/>
        <v/>
      </c>
      <c r="J141" s="18" t="str">
        <f t="shared" si="13"/>
        <v/>
      </c>
      <c r="K141" s="18" t="str">
        <f t="shared" si="13"/>
        <v/>
      </c>
      <c r="L141" s="18" t="str">
        <f t="shared" si="13"/>
        <v/>
      </c>
      <c r="M141" s="18" t="str">
        <f t="shared" si="13"/>
        <v/>
      </c>
      <c r="N141" s="18" t="str">
        <f t="shared" si="13"/>
        <v/>
      </c>
      <c r="O141" s="18" t="str">
        <f t="shared" si="13"/>
        <v/>
      </c>
      <c r="P141" s="18" t="str">
        <f t="shared" si="13"/>
        <v/>
      </c>
      <c r="Q141" s="18" t="str">
        <f t="shared" si="13"/>
        <v/>
      </c>
      <c r="R141" s="18" t="str">
        <f t="shared" si="13"/>
        <v/>
      </c>
      <c r="S141" s="18" t="str">
        <f t="shared" si="13"/>
        <v/>
      </c>
      <c r="T141" s="18" t="str">
        <f t="shared" si="13"/>
        <v/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23"/>
      <c r="AI141" s="4"/>
      <c r="AJ141" s="25">
        <f t="shared" ref="AJ141:AJ147" si="14">SUM(D141:AI141)</f>
        <v>0</v>
      </c>
    </row>
    <row r="142" spans="1:36" s="6" customFormat="1" hidden="1" x14ac:dyDescent="0.2">
      <c r="A142" s="22" t="e">
        <f t="shared" si="11"/>
        <v>#REF!</v>
      </c>
      <c r="B142" s="22" t="e">
        <f t="shared" si="11"/>
        <v>#REF!</v>
      </c>
      <c r="C142" s="22"/>
      <c r="D142" s="18" t="str">
        <f t="shared" si="12"/>
        <v/>
      </c>
      <c r="E142" s="18" t="str">
        <f t="shared" si="13"/>
        <v/>
      </c>
      <c r="F142" s="18" t="str">
        <f t="shared" si="13"/>
        <v/>
      </c>
      <c r="G142" s="18" t="str">
        <f t="shared" si="13"/>
        <v/>
      </c>
      <c r="H142" s="18" t="str">
        <f t="shared" si="13"/>
        <v/>
      </c>
      <c r="I142" s="18" t="str">
        <f t="shared" si="13"/>
        <v/>
      </c>
      <c r="J142" s="18" t="str">
        <f t="shared" si="13"/>
        <v/>
      </c>
      <c r="K142" s="18" t="str">
        <f t="shared" si="13"/>
        <v/>
      </c>
      <c r="L142" s="18" t="str">
        <f t="shared" si="13"/>
        <v/>
      </c>
      <c r="M142" s="18" t="str">
        <f t="shared" si="13"/>
        <v/>
      </c>
      <c r="N142" s="18" t="str">
        <f t="shared" si="13"/>
        <v/>
      </c>
      <c r="O142" s="18" t="str">
        <f t="shared" si="13"/>
        <v/>
      </c>
      <c r="P142" s="18" t="str">
        <f t="shared" si="13"/>
        <v/>
      </c>
      <c r="Q142" s="18" t="str">
        <f t="shared" si="13"/>
        <v/>
      </c>
      <c r="R142" s="18" t="str">
        <f t="shared" si="13"/>
        <v/>
      </c>
      <c r="S142" s="18" t="str">
        <f t="shared" si="13"/>
        <v/>
      </c>
      <c r="T142" s="18" t="str">
        <f t="shared" si="13"/>
        <v/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4"/>
      <c r="AI142" s="4"/>
      <c r="AJ142" s="25">
        <f t="shared" si="14"/>
        <v>0</v>
      </c>
    </row>
    <row r="143" spans="1:36" s="6" customFormat="1" hidden="1" x14ac:dyDescent="0.2">
      <c r="A143" s="22" t="e">
        <f t="shared" si="11"/>
        <v>#REF!</v>
      </c>
      <c r="B143" s="22" t="e">
        <f t="shared" si="11"/>
        <v>#REF!</v>
      </c>
      <c r="C143" s="22"/>
      <c r="D143" s="18" t="str">
        <f t="shared" si="12"/>
        <v/>
      </c>
      <c r="E143" s="18" t="str">
        <f t="shared" si="13"/>
        <v/>
      </c>
      <c r="F143" s="18" t="str">
        <f t="shared" si="13"/>
        <v/>
      </c>
      <c r="G143" s="18" t="str">
        <f t="shared" si="13"/>
        <v/>
      </c>
      <c r="H143" s="18" t="str">
        <f t="shared" si="13"/>
        <v/>
      </c>
      <c r="I143" s="18" t="str">
        <f t="shared" si="13"/>
        <v/>
      </c>
      <c r="J143" s="18" t="str">
        <f t="shared" si="13"/>
        <v/>
      </c>
      <c r="K143" s="18" t="str">
        <f t="shared" si="13"/>
        <v/>
      </c>
      <c r="L143" s="18" t="str">
        <f t="shared" si="13"/>
        <v/>
      </c>
      <c r="M143" s="18" t="str">
        <f t="shared" si="13"/>
        <v/>
      </c>
      <c r="N143" s="18" t="str">
        <f t="shared" si="13"/>
        <v/>
      </c>
      <c r="O143" s="18" t="str">
        <f t="shared" si="13"/>
        <v/>
      </c>
      <c r="P143" s="18" t="str">
        <f t="shared" si="13"/>
        <v/>
      </c>
      <c r="Q143" s="18" t="str">
        <f t="shared" si="13"/>
        <v/>
      </c>
      <c r="R143" s="18" t="str">
        <f t="shared" si="13"/>
        <v/>
      </c>
      <c r="S143" s="18" t="str">
        <f t="shared" si="13"/>
        <v/>
      </c>
      <c r="T143" s="18" t="str">
        <f t="shared" si="13"/>
        <v/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4"/>
      <c r="AI143" s="4"/>
      <c r="AJ143" s="25">
        <f t="shared" si="14"/>
        <v>0</v>
      </c>
    </row>
    <row r="144" spans="1:36" s="6" customFormat="1" hidden="1" x14ac:dyDescent="0.2">
      <c r="A144" s="22" t="e">
        <f t="shared" si="11"/>
        <v>#REF!</v>
      </c>
      <c r="B144" s="22" t="e">
        <f t="shared" si="11"/>
        <v>#REF!</v>
      </c>
      <c r="C144" s="22"/>
      <c r="D144" s="18" t="str">
        <f t="shared" si="12"/>
        <v/>
      </c>
      <c r="E144" s="18" t="str">
        <f t="shared" si="13"/>
        <v/>
      </c>
      <c r="F144" s="18" t="str">
        <f t="shared" si="13"/>
        <v/>
      </c>
      <c r="G144" s="18" t="str">
        <f t="shared" si="13"/>
        <v/>
      </c>
      <c r="H144" s="18" t="str">
        <f t="shared" si="13"/>
        <v/>
      </c>
      <c r="I144" s="18" t="str">
        <f t="shared" si="13"/>
        <v/>
      </c>
      <c r="J144" s="18" t="str">
        <f t="shared" si="13"/>
        <v/>
      </c>
      <c r="K144" s="18" t="str">
        <f t="shared" si="13"/>
        <v/>
      </c>
      <c r="L144" s="18" t="str">
        <f t="shared" si="13"/>
        <v/>
      </c>
      <c r="M144" s="18" t="str">
        <f t="shared" si="13"/>
        <v/>
      </c>
      <c r="N144" s="18" t="str">
        <f t="shared" si="13"/>
        <v/>
      </c>
      <c r="O144" s="18" t="str">
        <f t="shared" si="13"/>
        <v/>
      </c>
      <c r="P144" s="18" t="str">
        <f t="shared" si="13"/>
        <v/>
      </c>
      <c r="Q144" s="18" t="str">
        <f t="shared" si="13"/>
        <v/>
      </c>
      <c r="R144" s="18" t="str">
        <f t="shared" si="13"/>
        <v/>
      </c>
      <c r="S144" s="18" t="str">
        <f t="shared" si="13"/>
        <v/>
      </c>
      <c r="T144" s="18" t="str">
        <f t="shared" si="13"/>
        <v/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4"/>
      <c r="AI144" s="4"/>
      <c r="AJ144" s="25">
        <f t="shared" si="14"/>
        <v>0</v>
      </c>
    </row>
    <row r="145" spans="1:36" s="6" customFormat="1" hidden="1" x14ac:dyDescent="0.2">
      <c r="A145" s="22" t="e">
        <f t="shared" si="11"/>
        <v>#REF!</v>
      </c>
      <c r="B145" s="22" t="e">
        <f t="shared" si="11"/>
        <v>#REF!</v>
      </c>
      <c r="C145" s="22"/>
      <c r="D145" s="18" t="str">
        <f t="shared" si="12"/>
        <v/>
      </c>
      <c r="E145" s="18" t="str">
        <f t="shared" si="13"/>
        <v/>
      </c>
      <c r="F145" s="18" t="str">
        <f t="shared" si="13"/>
        <v/>
      </c>
      <c r="G145" s="18" t="str">
        <f t="shared" si="13"/>
        <v/>
      </c>
      <c r="H145" s="18" t="str">
        <f t="shared" si="13"/>
        <v/>
      </c>
      <c r="I145" s="18" t="str">
        <f t="shared" si="13"/>
        <v/>
      </c>
      <c r="J145" s="18" t="str">
        <f t="shared" si="13"/>
        <v/>
      </c>
      <c r="K145" s="18" t="str">
        <f t="shared" si="13"/>
        <v/>
      </c>
      <c r="L145" s="18" t="str">
        <f t="shared" si="13"/>
        <v/>
      </c>
      <c r="M145" s="18" t="str">
        <f t="shared" si="13"/>
        <v/>
      </c>
      <c r="N145" s="18" t="str">
        <f t="shared" si="13"/>
        <v/>
      </c>
      <c r="O145" s="18" t="str">
        <f t="shared" si="13"/>
        <v/>
      </c>
      <c r="P145" s="18" t="str">
        <f t="shared" si="13"/>
        <v/>
      </c>
      <c r="Q145" s="18" t="str">
        <f t="shared" si="13"/>
        <v/>
      </c>
      <c r="R145" s="18" t="str">
        <f t="shared" si="13"/>
        <v/>
      </c>
      <c r="S145" s="18" t="str">
        <f t="shared" si="13"/>
        <v/>
      </c>
      <c r="T145" s="18" t="str">
        <f t="shared" si="13"/>
        <v/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4"/>
      <c r="AI145" s="4"/>
      <c r="AJ145" s="25">
        <f t="shared" si="14"/>
        <v>0</v>
      </c>
    </row>
    <row r="146" spans="1:36" s="6" customFormat="1" hidden="1" x14ac:dyDescent="0.2">
      <c r="A146" s="22" t="e">
        <f t="shared" si="11"/>
        <v>#REF!</v>
      </c>
      <c r="B146" s="22" t="e">
        <f t="shared" si="11"/>
        <v>#REF!</v>
      </c>
      <c r="C146" s="22"/>
      <c r="D146" s="18" t="str">
        <f t="shared" si="12"/>
        <v/>
      </c>
      <c r="E146" s="18" t="str">
        <f t="shared" si="13"/>
        <v/>
      </c>
      <c r="F146" s="18" t="str">
        <f t="shared" si="13"/>
        <v/>
      </c>
      <c r="G146" s="18" t="str">
        <f t="shared" si="13"/>
        <v/>
      </c>
      <c r="H146" s="18" t="str">
        <f t="shared" si="13"/>
        <v/>
      </c>
      <c r="I146" s="18" t="str">
        <f t="shared" si="13"/>
        <v/>
      </c>
      <c r="J146" s="18" t="str">
        <f t="shared" si="13"/>
        <v/>
      </c>
      <c r="K146" s="18" t="str">
        <f t="shared" si="13"/>
        <v/>
      </c>
      <c r="L146" s="18" t="str">
        <f t="shared" si="13"/>
        <v/>
      </c>
      <c r="M146" s="18" t="str">
        <f t="shared" si="13"/>
        <v/>
      </c>
      <c r="N146" s="18" t="str">
        <f t="shared" si="13"/>
        <v/>
      </c>
      <c r="O146" s="18" t="str">
        <f t="shared" si="13"/>
        <v/>
      </c>
      <c r="P146" s="18" t="str">
        <f t="shared" si="13"/>
        <v/>
      </c>
      <c r="Q146" s="18" t="str">
        <f t="shared" si="13"/>
        <v/>
      </c>
      <c r="R146" s="18" t="str">
        <f t="shared" si="13"/>
        <v/>
      </c>
      <c r="S146" s="18" t="str">
        <f t="shared" si="13"/>
        <v/>
      </c>
      <c r="T146" s="18" t="str">
        <f t="shared" si="13"/>
        <v/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4"/>
      <c r="AI146" s="4"/>
      <c r="AJ146" s="25">
        <f t="shared" si="14"/>
        <v>0</v>
      </c>
    </row>
    <row r="147" spans="1:36" s="6" customFormat="1" hidden="1" x14ac:dyDescent="0.2">
      <c r="A147" s="22" t="e">
        <f t="shared" si="11"/>
        <v>#REF!</v>
      </c>
      <c r="B147" s="22" t="e">
        <f t="shared" si="11"/>
        <v>#REF!</v>
      </c>
      <c r="C147" s="22"/>
      <c r="D147" s="18" t="str">
        <f t="shared" si="12"/>
        <v/>
      </c>
      <c r="E147" s="18" t="str">
        <f t="shared" si="13"/>
        <v/>
      </c>
      <c r="F147" s="18" t="str">
        <f t="shared" si="13"/>
        <v/>
      </c>
      <c r="G147" s="18" t="str">
        <f t="shared" si="13"/>
        <v/>
      </c>
      <c r="H147" s="18" t="str">
        <f t="shared" si="13"/>
        <v/>
      </c>
      <c r="I147" s="18" t="str">
        <f t="shared" si="13"/>
        <v/>
      </c>
      <c r="J147" s="18" t="str">
        <f t="shared" si="13"/>
        <v/>
      </c>
      <c r="K147" s="18" t="str">
        <f t="shared" si="13"/>
        <v/>
      </c>
      <c r="L147" s="18" t="str">
        <f t="shared" si="13"/>
        <v/>
      </c>
      <c r="M147" s="18" t="str">
        <f t="shared" si="13"/>
        <v/>
      </c>
      <c r="N147" s="18" t="str">
        <f t="shared" ref="N147:T147" si="15">IF(N134="","",ABS(INT(N134*24*60*60)-N$121))</f>
        <v/>
      </c>
      <c r="O147" s="18" t="str">
        <f t="shared" si="15"/>
        <v/>
      </c>
      <c r="P147" s="18" t="str">
        <f t="shared" si="15"/>
        <v/>
      </c>
      <c r="Q147" s="18" t="str">
        <f t="shared" si="15"/>
        <v/>
      </c>
      <c r="R147" s="18" t="str">
        <f t="shared" si="15"/>
        <v/>
      </c>
      <c r="S147" s="18" t="str">
        <f t="shared" si="15"/>
        <v/>
      </c>
      <c r="T147" s="18" t="str">
        <f t="shared" si="15"/>
        <v/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4"/>
      <c r="AI147" s="4"/>
      <c r="AJ147" s="25">
        <f t="shared" si="14"/>
        <v>0</v>
      </c>
    </row>
  </sheetData>
  <sortState xmlns:xlrd2="http://schemas.microsoft.com/office/spreadsheetml/2017/richdata2" ref="A5:L42">
    <sortCondition ref="A5:A42"/>
  </sortState>
  <mergeCells count="6">
    <mergeCell ref="A114:D114"/>
    <mergeCell ref="A1:B1"/>
    <mergeCell ref="A108:B108"/>
    <mergeCell ref="A109:B109"/>
    <mergeCell ref="A110:B110"/>
    <mergeCell ref="A106:B106"/>
  </mergeCells>
  <conditionalFormatting sqref="D5:E104">
    <cfRule type="expression" dxfId="17" priority="545">
      <formula>D5&lt;D$106</formula>
    </cfRule>
  </conditionalFormatting>
  <conditionalFormatting sqref="D125:AG134">
    <cfRule type="expression" dxfId="16" priority="115">
      <formula>D125&lt;D$106</formula>
    </cfRule>
  </conditionalFormatting>
  <conditionalFormatting sqref="E5:O37 N42:T43">
    <cfRule type="expression" dxfId="15" priority="544">
      <formula>E5&lt;E$106</formula>
    </cfRule>
  </conditionalFormatting>
  <conditionalFormatting sqref="E5:O37">
    <cfRule type="containsText" dxfId="14" priority="310" operator="containsText" text="Click to edit">
      <formula>NOT(ISERROR(SEARCH("Click to edit",E5)))</formula>
    </cfRule>
  </conditionalFormatting>
  <conditionalFormatting sqref="F6">
    <cfRule type="expression" dxfId="13" priority="332">
      <formula>F6&lt;F$106</formula>
    </cfRule>
  </conditionalFormatting>
  <conditionalFormatting sqref="F13:F15">
    <cfRule type="expression" dxfId="12" priority="342">
      <formula>F13&lt;F$106</formula>
    </cfRule>
  </conditionalFormatting>
  <conditionalFormatting sqref="F29:F104">
    <cfRule type="expression" dxfId="11" priority="357">
      <formula>F29&lt;F$106</formula>
    </cfRule>
  </conditionalFormatting>
  <conditionalFormatting sqref="G5:L41">
    <cfRule type="expression" dxfId="10" priority="31">
      <formula>G5&lt;G$106</formula>
    </cfRule>
  </conditionalFormatting>
  <conditionalFormatting sqref="G42:T104">
    <cfRule type="expression" dxfId="9" priority="390">
      <formula>G42&lt;G$106</formula>
    </cfRule>
  </conditionalFormatting>
  <conditionalFormatting sqref="L125:O125">
    <cfRule type="containsText" dxfId="8" priority="121" operator="containsText" text="Click to edit">
      <formula>NOT(ISERROR(SEARCH("Click to edit",L125)))</formula>
    </cfRule>
  </conditionalFormatting>
  <conditionalFormatting sqref="M6:O7">
    <cfRule type="expression" dxfId="7" priority="321">
      <formula>M6&lt;M$106</formula>
    </cfRule>
  </conditionalFormatting>
  <conditionalFormatting sqref="M10:O10">
    <cfRule type="expression" dxfId="6" priority="325">
      <formula>M10&lt;M$106</formula>
    </cfRule>
  </conditionalFormatting>
  <conditionalFormatting sqref="M5:Q5">
    <cfRule type="expression" dxfId="5" priority="386">
      <formula>M5&lt;M$106</formula>
    </cfRule>
  </conditionalFormatting>
  <conditionalFormatting sqref="M7:Q41">
    <cfRule type="expression" dxfId="4" priority="1">
      <formula>M7&lt;M$106</formula>
    </cfRule>
  </conditionalFormatting>
  <conditionalFormatting sqref="N127:O127">
    <cfRule type="containsText" dxfId="3" priority="116" operator="containsText" text="Click to edit">
      <formula>NOT(ISERROR(SEARCH("Click to edit",N127)))</formula>
    </cfRule>
  </conditionalFormatting>
  <conditionalFormatting sqref="P6:Q6">
    <cfRule type="expression" dxfId="2" priority="320">
      <formula>P6&lt;P$106</formula>
    </cfRule>
  </conditionalFormatting>
  <conditionalFormatting sqref="R5:T41">
    <cfRule type="expression" dxfId="1" priority="383">
      <formula>R5&lt;R$106</formula>
    </cfRule>
  </conditionalFormatting>
  <conditionalFormatting sqref="U5:AG104">
    <cfRule type="expression" dxfId="0" priority="311">
      <formula>U5&lt;U$106</formula>
    </cfRule>
  </conditionalFormatting>
  <dataValidations count="2">
    <dataValidation allowBlank="1" errorTitle="Secs must be xx.xx" error=" Secs must be DECIMAL DOT decimals of a second_x000a_00.00_x000a_NOT_x000a_Seconds COLON decimals of a second_x000a_00:00" promptTitle="Use Seconds &amp; DECIMAL Seconds " prompt="00:Min:Sec.Decimal seconds_x000a_Make sure you use the decimal dot before decimal part of the seconds, NOT a colon." sqref="K5:K38 K40:K104 H44:H104 I5:J104 L5:AG104 D138:AG147 D5:G104 H5:H42 D125:AG134" xr:uid="{00000000-0002-0000-0800-000000000000}"/>
    <dataValidation type="list" allowBlank="1" showInputMessage="1" showErrorMessage="1" sqref="Q116:W116" xr:uid="{00000000-0002-0000-0800-000001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2023 BBS</vt:lpstr>
      <vt:lpstr>TT Guide</vt:lpstr>
      <vt:lpstr>TT Results</vt:lpstr>
      <vt:lpstr>TT</vt:lpstr>
      <vt:lpstr>CompTimes</vt:lpstr>
      <vt:lpstr>'2023 BBS'!Print_Titles</vt:lpstr>
      <vt:lpstr>Regularity</vt:lpstr>
      <vt:lpstr>TimesComp</vt:lpstr>
      <vt:lpstr>TimesReg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Burrowes</dc:creator>
  <cp:keywords/>
  <dc:description/>
  <cp:lastModifiedBy>Brittany Smith</cp:lastModifiedBy>
  <cp:revision/>
  <cp:lastPrinted>2022-10-22T06:36:35Z</cp:lastPrinted>
  <dcterms:created xsi:type="dcterms:W3CDTF">2006-09-16T00:00:00Z</dcterms:created>
  <dcterms:modified xsi:type="dcterms:W3CDTF">2023-09-19T11:16:23Z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Vehicle1">
    <vt:lpwstr/>
  </property>
  <property fmtid="{D5CDD505-2E9C-101B-9397-08002B2CF9AE}" pid="3" name="PROP_Vehicle2">
    <vt:lpwstr/>
  </property>
</Properties>
</file>